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0_README" sheetId="1" state="visible" r:id="rId3"/>
    <sheet name="00_Bargain" sheetId="2" state="visible" r:id="rId4"/>
    <sheet name="00_Renovation" sheetId="3" state="visible" r:id="rId5"/>
    <sheet name="00_Risk" sheetId="4" state="visible" r:id="rId6"/>
    <sheet name="01_Properties" sheetId="5" state="visible" r:id="rId7"/>
    <sheet name="02_Financials" sheetId="6" state="visible" r:id="rId8"/>
    <sheet name="03_Assumptions" sheetId="7" state="visible" r:id="rId9"/>
    <sheet name="04_Area_Stats" sheetId="8" state="visible" r:id="rId10"/>
    <sheet name="05_Shortlist" sheetId="9" state="visible" r:id="rId11"/>
    <sheet name="06_Changelog" sheetId="10" state="visible" r:id="rId12"/>
  </sheets>
  <definedNames>
    <definedName function="false" hidden="true" localSheetId="1" name="_xlnm._FilterDatabase" vbProcedure="false">00_Bargain!$A$4:$R$54</definedName>
    <definedName function="false" hidden="true" localSheetId="2" name="_xlnm._FilterDatabase" vbProcedure="false">00_Renovation!$A$4:$T$54</definedName>
    <definedName function="false" hidden="true" localSheetId="3" name="_xlnm._FilterDatabase" vbProcedure="false">00_Risk!$A$4:$K$44</definedName>
    <definedName function="false" hidden="true" localSheetId="4" name="_xlnm._FilterDatabase" vbProcedure="false">01_Properties!$A$1:$BN$51</definedName>
  </definedNames>
  <calcPr calcId="0" fullCalcOnLoad="1"/>
  <extLst>
    <ext xmlns:loext="http://schemas.libreoffice.org/" uri="{7626C862-2A13-11E5-B345-FEFF819CDC9F}">
      <loext:extCalcPr stringRefSyntax="ExcelA1"/>
    </ext>
  </extLst>
</workbook>
</file>

<file path=xl/sharedStrings.xml><?xml version="1.0" encoding="utf-8"?>
<sst xmlns="http://schemas.openxmlformats.org/spreadsheetml/2006/main" count="419" uniqueCount="334">
  <si>
    <t xml:space="preserve">PROPERTY SCOUT — EXPORT TEMPLATE  ·  rev 3</t>
  </si>
  <si>
    <t xml:space="preserve">Delivery contract for the Excel export. Tab names, headers and column order must match this file exactly.</t>
  </si>
  <si>
    <t xml:space="preserve">TAB</t>
  </si>
  <si>
    <t xml:space="preserve">PURPOSE</t>
  </si>
  <si>
    <t xml:space="preserve">00_Bargain</t>
  </si>
  <si>
    <t xml:space="preserve">Lens: priced below the area median. Ships as the first tab when exporting from Bargain mode.</t>
  </si>
  <si>
    <t xml:space="preserve">00_Renovation</t>
  </si>
  <si>
    <t xml:space="preserve">Lens: how much renovation budget the deal can carry. First tab in Renovation mode.</t>
  </si>
  <si>
    <t xml:space="preserve">00_Risk</t>
  </si>
  <si>
    <t xml:space="preserve">One row PER FLAG, not per property. A due-diligence checklist to hand a lawyer.</t>
  </si>
  <si>
    <t xml:space="preserve">01_Properties</t>
  </si>
  <si>
    <t xml:space="preserve">One row per listing. Written by the app. The primary output; the three lenses reference it.</t>
  </si>
  <si>
    <t xml:space="preserve">02_Financials</t>
  </si>
  <si>
    <t xml:space="preserve">Investment model per property.</t>
  </si>
  <si>
    <t xml:space="preserve">03_Assumptions</t>
  </si>
  <si>
    <t xml:space="preserve">Every lever — financing, costs, scoring weights, mode settings. No hardcoded numbers elsewhere.</t>
  </si>
  <si>
    <t xml:space="preserve">04_Area_Stats</t>
  </si>
  <si>
    <t xml:space="preserve">Municipality benchmarks. Feeds median, renovated median and rent lookups.</t>
  </si>
  <si>
    <t xml:space="preserve">05_Shortlist</t>
  </si>
  <si>
    <t xml:space="preserve">Manual pipeline. Never overwritten by a run.</t>
  </si>
  <si>
    <t xml:space="preserve">06_Changelog</t>
  </si>
  <si>
    <t xml:space="preserve">Append-only diff vs the previous run.</t>
  </si>
  <si>
    <t xml:space="preserve">COLOUR LEGEND</t>
  </si>
  <si>
    <t xml:space="preserve">Blue on yellow</t>
  </si>
  <si>
    <t xml:space="preserve">Input cell — yours to change.</t>
  </si>
  <si>
    <t xml:space="preserve">Black</t>
  </si>
  <si>
    <t xml:space="preserve">Formula — do not overwrite.</t>
  </si>
  <si>
    <t xml:space="preserve">Green</t>
  </si>
  <si>
    <t xml:space="preserve">Link to another tab — do not overwrite.</t>
  </si>
  <si>
    <t xml:space="preserve">RULES FOR THE DEVELOPER</t>
  </si>
  <si>
    <t xml:space="preserve">1.</t>
  </si>
  <si>
    <t xml:space="preserve">01_Properties headers in row 1, data from row 2. Never insert a title row above it.</t>
  </si>
  <si>
    <t xml:space="preserve">2.</t>
  </si>
  <si>
    <t xml:space="preserve">Derived columns ship as LIVE FORMULAS referencing 03_Assumptions. Never as frozen values.</t>
  </si>
  <si>
    <t xml:space="preserve">3.</t>
  </si>
  <si>
    <t xml:space="preserve">The three lens tabs are row-aligned to 01_Properties (lens row n = properties row n). Sort before writing.</t>
  </si>
  <si>
    <t xml:space="preserve">4.</t>
  </si>
  <si>
    <t xml:space="preserve">00_Risk is written by the app, one row per detected flag. It has no formulas.</t>
  </si>
  <si>
    <t xml:space="preserve">5.</t>
  </si>
  <si>
    <t xml:space="preserve">AI-derived values only fill gaps where the portal's own field was empty. 'AI Fields Filled' records which.</t>
  </si>
  <si>
    <t xml:space="preserve">6.</t>
  </si>
  <si>
    <t xml:space="preserve">Booleans are the strings Y / N / blank. Dates ISO. Prices integer EUR, no symbol in the value.</t>
  </si>
  <si>
    <t xml:space="preserve">7.</t>
  </si>
  <si>
    <t xml:space="preserve">Municipality must match 04_Area_Stats column A exactly, accents included, or lookups return blank.</t>
  </si>
  <si>
    <t xml:space="preserve">8.</t>
  </si>
  <si>
    <t xml:space="preserve">Re-exporting must preserve 05_Shortlist and every yellow input cell.</t>
  </si>
  <si>
    <t xml:space="preserve">9.</t>
  </si>
  <si>
    <t xml:space="preserve">Two EXAMPLE rows are included. Delete them before the first real run.</t>
  </si>
  <si>
    <t xml:space="preserve">BARGAIN LENS — priced below what this area normally costs</t>
  </si>
  <si>
    <t xml:space="preserve">Row-aligned to 01_Properties. Sort by Gap % before writing. The Gap in euros is the number that decides — the percentage is an abstraction.</t>
  </si>
  <si>
    <t xml:space="preserve">Property ID</t>
  </si>
  <si>
    <t xml:space="preserve">Title</t>
  </si>
  <si>
    <t xml:space="preserve">Municipality</t>
  </si>
  <si>
    <t xml:space="preserve">Price</t>
  </si>
  <si>
    <t xml:space="preserve">Built m2</t>
  </si>
  <si>
    <t xml:space="preserve">EUR per m2</t>
  </si>
  <si>
    <t xml:space="preserve">Area Median EUR/m2</t>
  </si>
  <si>
    <t xml:space="preserve">Area Median Value</t>
  </si>
  <si>
    <t xml:space="preserve">GAP EUR</t>
  </si>
  <si>
    <t xml:space="preserve">Gap %</t>
  </si>
  <si>
    <t xml:space="preserve">Suggested Opening Offer</t>
  </si>
  <si>
    <t xml:space="preserve">Price Drops</t>
  </si>
  <si>
    <t xml:space="preserve">Total Drop %</t>
  </si>
  <si>
    <t xml:space="preserve">Days on Market</t>
  </si>
  <si>
    <t xml:space="preserve">Portal Spread EUR</t>
  </si>
  <si>
    <t xml:space="preserve">Motivation Signals</t>
  </si>
  <si>
    <t xml:space="preserve">Risk Flags</t>
  </si>
  <si>
    <t xml:space="preserve">Source</t>
  </si>
  <si>
    <t xml:space="preserve">GAP EUR = what this property 'should' cost in this area, minus the asking price. Positive = priced under the area median.</t>
  </si>
  <si>
    <t xml:space="preserve">Suggested Opening Offer = asking price minus (gap × opening-offer factor). Set the factor in 03_Assumptions B37.</t>
  </si>
  <si>
    <t xml:space="preserve">RENOVATION LENS — how much budget the deal can carry</t>
  </si>
  <si>
    <t xml:space="preserve">Sort by Reno Headroom before writing. Headroom is the ceiling: spend more than this and the deal stops beating the area's renovated stock. Reno Budget is yours to override.</t>
  </si>
  <si>
    <t xml:space="preserve">EUR per m2 now</t>
  </si>
  <si>
    <t xml:space="preserve">Median Renovated EUR/m2</t>
  </si>
  <si>
    <t xml:space="preserve">Purchase Costs</t>
  </si>
  <si>
    <t xml:space="preserve">RENO HEADROOM EUR</t>
  </si>
  <si>
    <t xml:space="preserve">Reno Budget</t>
  </si>
  <si>
    <t xml:space="preserve">Total In</t>
  </si>
  <si>
    <t xml:space="preserve">EUR per m2 all-in</t>
  </si>
  <si>
    <t xml:space="preserve">Margin EUR</t>
  </si>
  <si>
    <t xml:space="preserve">Margin %</t>
  </si>
  <si>
    <t xml:space="preserve">Reno Scope</t>
  </si>
  <si>
    <t xml:space="preserve">Reno Blockers</t>
  </si>
  <si>
    <t xml:space="preserve">Year Built</t>
  </si>
  <si>
    <t xml:space="preserve">Floor</t>
  </si>
  <si>
    <t xml:space="preserve">Lift</t>
  </si>
  <si>
    <t xml:space="preserve">Condition</t>
  </si>
  <si>
    <t xml:space="preserve">RENO HEADROOM = (m² × renovated median × target margin) − price − purchase costs. The ceiling, not a plan.</t>
  </si>
  <si>
    <t xml:space="preserve">Leave Reno Budget blank and the sheet uses the headroom. Type a real quote in and everything downstream moves.</t>
  </si>
  <si>
    <t xml:space="preserve">A FULL scope with no blockers is the sweet spot. A COSMETIC scope with a protected-building blocker is a trap.</t>
  </si>
  <si>
    <t xml:space="preserve">RISK LENS — one row PER FLAG, not per property</t>
  </si>
  <si>
    <t xml:space="preserve">Written by the app, no formulas. A property with three flags gets three rows. This is the sheet you hand a lawyer or take to a viewing.</t>
  </si>
  <si>
    <t xml:space="preserve">Property</t>
  </si>
  <si>
    <t xml:space="preserve">Flag</t>
  </si>
  <si>
    <t xml:space="preserve">Tier</t>
  </si>
  <si>
    <t xml:space="preserve">Source sentence (ES)</t>
  </si>
  <si>
    <t xml:space="preserve">What it means</t>
  </si>
  <si>
    <t xml:space="preserve">Verify with</t>
  </si>
  <si>
    <t xml:space="preserve">Checked?</t>
  </si>
  <si>
    <t xml:space="preserve">Outcome</t>
  </si>
  <si>
    <t xml:space="preserve">FTC-0044501</t>
  </si>
  <si>
    <t xml:space="preserve">EXAMPLE — Townhouse with private pool</t>
  </si>
  <si>
    <t xml:space="preserve">Nerja</t>
  </si>
  <si>
    <t xml:space="preserve">TENANTED</t>
  </si>
  <si>
    <t xml:space="preserve">Negotiable</t>
  </si>
  <si>
    <t xml:space="preserve">actualmente alquilado con contrato hasta 2028</t>
  </si>
  <si>
    <t xml:space="preserve">Du övertar en hyresgäst med kontrakt till 2028. Kan inte tillträda själv före dess.</t>
  </si>
  <si>
    <t xml:space="preserve">Kontraktet + nota simple</t>
  </si>
  <si>
    <t xml:space="preserve">REFORMA_INTEGRAL</t>
  </si>
  <si>
    <t xml:space="preserve">necesita reforma integral</t>
  </si>
  <si>
    <t xml:space="preserve">Genomgående renovering krävs. Räkna med hela budgeten, inte kosmetika.</t>
  </si>
  <si>
    <t xml:space="preserve">Byggkonsult på plats</t>
  </si>
  <si>
    <t xml:space="preserve">Dealbreaker = walk away unless you specifically want that structure.  Costly = buyable, changes the price you should pay.</t>
  </si>
  <si>
    <t xml:space="preserve">Negotiable = not a fault. It is a discount you may be able to use — present it as neutral, never as alarming.</t>
  </si>
  <si>
    <t xml:space="preserve">Source Listing ID</t>
  </si>
  <si>
    <t xml:space="preserve">URL</t>
  </si>
  <si>
    <t xml:space="preserve">First Seen</t>
  </si>
  <si>
    <t xml:space="preserve">Last Seen</t>
  </si>
  <si>
    <t xml:space="preserve">Status</t>
  </si>
  <si>
    <t xml:space="preserve">Operation</t>
  </si>
  <si>
    <t xml:space="preserve">Property Type</t>
  </si>
  <si>
    <t xml:space="preserve">Country</t>
  </si>
  <si>
    <t xml:space="preserve">Region</t>
  </si>
  <si>
    <t xml:space="preserve">Province</t>
  </si>
  <si>
    <t xml:space="preserve">District / Barrio</t>
  </si>
  <si>
    <t xml:space="preserve">Postal Code</t>
  </si>
  <si>
    <t xml:space="preserve">Latitude</t>
  </si>
  <si>
    <t xml:space="preserve">Longitude</t>
  </si>
  <si>
    <t xml:space="preserve">Price (EUR)</t>
  </si>
  <si>
    <t xml:space="preserve">Previous Price (EUR)</t>
  </si>
  <si>
    <t xml:space="preserve">Price Change %</t>
  </si>
  <si>
    <t xml:space="preserve">Usable m2</t>
  </si>
  <si>
    <t xml:space="preserve">Plot m2</t>
  </si>
  <si>
    <t xml:space="preserve">vs Area Median %</t>
  </si>
  <si>
    <t xml:space="preserve">Rooms</t>
  </si>
  <si>
    <t xml:space="preserve">Bathrooms</t>
  </si>
  <si>
    <t xml:space="preserve">Energy Rating</t>
  </si>
  <si>
    <t xml:space="preserve">Terrace</t>
  </si>
  <si>
    <t xml:space="preserve">Garden</t>
  </si>
  <si>
    <t xml:space="preserve">Pool</t>
  </si>
  <si>
    <t xml:space="preserve">Parking</t>
  </si>
  <si>
    <t xml:space="preserve">Storage</t>
  </si>
  <si>
    <t xml:space="preserve">Sea View</t>
  </si>
  <si>
    <t xml:space="preserve">Air Con</t>
  </si>
  <si>
    <t xml:space="preserve">Furnished</t>
  </si>
  <si>
    <t xml:space="preserve">Community Fee EUR/mo</t>
  </si>
  <si>
    <t xml:space="preserve">IBI EUR/yr</t>
  </si>
  <si>
    <t xml:space="preserve">Area Rent EUR/m2/mo</t>
  </si>
  <si>
    <t xml:space="preserve">Est. Monthly Rent EUR</t>
  </si>
  <si>
    <t xml:space="preserve">Gross Yield %</t>
  </si>
  <si>
    <t xml:space="preserve">Score</t>
  </si>
  <si>
    <t xml:space="preserve">Agency</t>
  </si>
  <si>
    <t xml:space="preserve">Agent Phone</t>
  </si>
  <si>
    <t xml:space="preserve">Photos</t>
  </si>
  <si>
    <t xml:space="preserve">Main Photo URL</t>
  </si>
  <si>
    <t xml:space="preserve">Cadastral Ref</t>
  </si>
  <si>
    <t xml:space="preserve">Portals Listed On</t>
  </si>
  <si>
    <t xml:space="preserve">Risk Tier</t>
  </si>
  <si>
    <t xml:space="preserve">AI Summary (SV)</t>
  </si>
  <si>
    <t xml:space="preserve">AI Fields Filled</t>
  </si>
  <si>
    <t xml:space="preserve">Notes</t>
  </si>
  <si>
    <t xml:space="preserve">IDL-0091238</t>
  </si>
  <si>
    <t xml:space="preserve">Idealista</t>
  </si>
  <si>
    <t xml:space="preserve">91238412</t>
  </si>
  <si>
    <t xml:space="preserve">https://www.idealista.com/inmueble/91238412/</t>
  </si>
  <si>
    <t xml:space="preserve">2026-08-04</t>
  </si>
  <si>
    <t xml:space="preserve">2026-08-19</t>
  </si>
  <si>
    <t xml:space="preserve">Shortlist</t>
  </si>
  <si>
    <t xml:space="preserve">EXAMPLE — 3-bed apartment, 2 min from Playa del Cura</t>
  </si>
  <si>
    <t xml:space="preserve">Sale</t>
  </si>
  <si>
    <t xml:space="preserve">Apartment</t>
  </si>
  <si>
    <t xml:space="preserve">ES</t>
  </si>
  <si>
    <t xml:space="preserve">Comunidad Valenciana</t>
  </si>
  <si>
    <t xml:space="preserve">Alicante</t>
  </si>
  <si>
    <t xml:space="preserve">Torrevieja</t>
  </si>
  <si>
    <t xml:space="preserve">Playa del Cura</t>
  </si>
  <si>
    <t xml:space="preserve">03181</t>
  </si>
  <si>
    <t xml:space="preserve">4</t>
  </si>
  <si>
    <t xml:space="preserve">Good</t>
  </si>
  <si>
    <t xml:space="preserve">E</t>
  </si>
  <si>
    <t xml:space="preserve">Y</t>
  </si>
  <si>
    <t xml:space="preserve">N</t>
  </si>
  <si>
    <t xml:space="preserve">Alicante Prime Homes</t>
  </si>
  <si>
    <t xml:space="preserve">+34 965 000 001</t>
  </si>
  <si>
    <t xml:space="preserve">https://img3.idealista.com/.../91238412.jpg</t>
  </si>
  <si>
    <t xml:space="preserve">1234567YJ0113S0001AB</t>
  </si>
  <si>
    <t xml:space="preserve">urge la venta; precio negociable</t>
  </si>
  <si>
    <t xml:space="preserve">COSMETIC</t>
  </si>
  <si>
    <t xml:space="preserve">Ljus 3:a nära Playa del Cura i gott skick. Säljaren verkar ha bråttom — priset har sjunkit två gånger.</t>
  </si>
  <si>
    <t xml:space="preserve">condition, community_fee</t>
  </si>
  <si>
    <t xml:space="preserve">Community fee low. Ask about derrama.</t>
  </si>
  <si>
    <t xml:space="preserve">Fotocasa</t>
  </si>
  <si>
    <t xml:space="preserve">44501</t>
  </si>
  <si>
    <t xml:space="preserve">https://www.fotocasa.es/es/comprar/vivienda/44501/</t>
  </si>
  <si>
    <t xml:space="preserve">2026-08-11</t>
  </si>
  <si>
    <t xml:space="preserve">New</t>
  </si>
  <si>
    <t xml:space="preserve">EXAMPLE — Townhouse with private pool, needs updating</t>
  </si>
  <si>
    <t xml:space="preserve">Townhouse</t>
  </si>
  <si>
    <t xml:space="preserve">Andalucía</t>
  </si>
  <si>
    <t xml:space="preserve">Málaga</t>
  </si>
  <si>
    <t xml:space="preserve">Capistrano</t>
  </si>
  <si>
    <t xml:space="preserve">29780</t>
  </si>
  <si>
    <t xml:space="preserve">0</t>
  </si>
  <si>
    <t xml:space="preserve">Needs updating</t>
  </si>
  <si>
    <t xml:space="preserve">F</t>
  </si>
  <si>
    <t xml:space="preserve">Nerja Costa Properties</t>
  </si>
  <si>
    <t xml:space="preserve">+34 952 000 002</t>
  </si>
  <si>
    <t xml:space="preserve">https://static.fotocasa.es/.../44501.jpg</t>
  </si>
  <si>
    <t xml:space="preserve">9876543VF1097N0001CD</t>
  </si>
  <si>
    <t xml:space="preserve">TENANTED; REFORMA_INTEGRAL</t>
  </si>
  <si>
    <t xml:space="preserve">FULL</t>
  </si>
  <si>
    <t xml:space="preserve">licencia required for fåade</t>
  </si>
  <si>
    <t xml:space="preserve">Radhus med egen pool i Capistrano, behöver genomgående renovering. Uthyrd just nu — hyresgästen följer med.</t>
  </si>
  <si>
    <t xml:space="preserve">rooms, bathrooms, year_built, pool</t>
  </si>
  <si>
    <t xml:space="preserve">Check tourist licence availability (VFT).</t>
  </si>
  <si>
    <t xml:space="preserve">INVESTMENT MODEL — one row per property under evaluation</t>
  </si>
  <si>
    <t xml:space="preserve">Enter a Property ID in column A. Everything else pulls or calculates. Yellow cells are yours.</t>
  </si>
  <si>
    <t xml:space="preserve">Asking Price</t>
  </si>
  <si>
    <t xml:space="preserve">Renovation Budget</t>
  </si>
  <si>
    <t xml:space="preserve">Furnishing &amp; Setup</t>
  </si>
  <si>
    <t xml:space="preserve">Purchase Tax (ITP)</t>
  </si>
  <si>
    <t xml:space="preserve">Notary/Registry/Legal</t>
  </si>
  <si>
    <t xml:space="preserve">Total Acquisition Cost</t>
  </si>
  <si>
    <t xml:space="preserve">Est. Monthly Rent</t>
  </si>
  <si>
    <t xml:space="preserve">Gross Annual Rent</t>
  </si>
  <si>
    <t xml:space="preserve">Vacancy Cost</t>
  </si>
  <si>
    <t xml:space="preserve">Community Fees /yr</t>
  </si>
  <si>
    <t xml:space="preserve">IBI /yr</t>
  </si>
  <si>
    <t xml:space="preserve">Insurance /yr</t>
  </si>
  <si>
    <t xml:space="preserve">Maintenance /yr</t>
  </si>
  <si>
    <t xml:space="preserve">Management /yr</t>
  </si>
  <si>
    <t xml:space="preserve">Total Operating Cost</t>
  </si>
  <si>
    <t xml:space="preserve">NOI</t>
  </si>
  <si>
    <t xml:space="preserve">Net Yield %</t>
  </si>
  <si>
    <t xml:space="preserve">Loan Amount</t>
  </si>
  <si>
    <t xml:space="preserve">Equity Required</t>
  </si>
  <si>
    <t xml:space="preserve">Monthly Payment</t>
  </si>
  <si>
    <t xml:space="preserve">Annual Debt Service</t>
  </si>
  <si>
    <t xml:space="preserve">Cash Flow After Debt</t>
  </si>
  <si>
    <t xml:space="preserve">Cash-on-Cash %</t>
  </si>
  <si>
    <t xml:space="preserve">DSCR</t>
  </si>
  <si>
    <t xml:space="preserve">Payback (years)</t>
  </si>
  <si>
    <t xml:space="preserve">Equity Required (SEK)</t>
  </si>
  <si>
    <t xml:space="preserve">Yield is calculated on TOTAL ACQUISITION COST, not asking price. Asking-price yield flatters every deal by 10–15%.</t>
  </si>
  <si>
    <t xml:space="preserve">ASSUMPTIONS — every lever in the model lives here</t>
  </si>
  <si>
    <t xml:space="preserve">Yellow cells are inputs. No other tab may contain a hardcoded number.</t>
  </si>
  <si>
    <t xml:space="preserve">FINANCING &amp; COST</t>
  </si>
  <si>
    <t xml:space="preserve">Value</t>
  </si>
  <si>
    <t xml:space="preserve">Note</t>
  </si>
  <si>
    <t xml:space="preserve">Loan-to-value (LTV)</t>
  </si>
  <si>
    <t xml:space="preserve">Typical non-resident max in Spain is 60–70%.</t>
  </si>
  <si>
    <t xml:space="preserve">Interest rate (annual, nom.)</t>
  </si>
  <si>
    <t xml:space="preserve">Set per current offer.</t>
  </si>
  <si>
    <t xml:space="preserve">Term (years)</t>
  </si>
  <si>
    <t xml:space="preserve">Amortising, monthly.</t>
  </si>
  <si>
    <t xml:space="preserve">Purchase tax / ITP</t>
  </si>
  <si>
    <t xml:space="preserve">Resale. 6–10% by community. New build = 10% IVA + 1.5% AJD.</t>
  </si>
  <si>
    <t xml:space="preserve">Notary + registry + legal</t>
  </si>
  <si>
    <t xml:space="preserve">Rule of thumb 2–3%.</t>
  </si>
  <si>
    <t xml:space="preserve">Vacancy allowance</t>
  </si>
  <si>
    <t xml:space="preserve">5% ≈ 2.5 weeks empty per year.</t>
  </si>
  <si>
    <t xml:space="preserve">Maintenance (% of rent)</t>
  </si>
  <si>
    <t xml:space="preserve">Raise to 12% for pre-2000 stock.</t>
  </si>
  <si>
    <t xml:space="preserve">Management (% of rent)</t>
  </si>
  <si>
    <t xml:space="preserve">0 if self-managed; 20–25% for short lets.</t>
  </si>
  <si>
    <t xml:space="preserve">Insurance (EUR/yr)</t>
  </si>
  <si>
    <t xml:space="preserve">Building + landlord liability.</t>
  </si>
  <si>
    <t xml:space="preserve">Target gross yield</t>
  </si>
  <si>
    <t xml:space="preserve">Scoring benchmark.</t>
  </si>
  <si>
    <t xml:space="preserve">Exchange rate SEK per EUR</t>
  </si>
  <si>
    <t xml:space="preserve">Update at run time.</t>
  </si>
  <si>
    <t xml:space="preserve">SCORING WEIGHTS</t>
  </si>
  <si>
    <t xml:space="preserve">Gross yield vs target</t>
  </si>
  <si>
    <t xml:space="preserve">MIN(yield / target, 1)</t>
  </si>
  <si>
    <t xml:space="preserve">Price below area median</t>
  </si>
  <si>
    <t xml:space="preserve">Full marks at 25% below the municipality median.</t>
  </si>
  <si>
    <t xml:space="preserve">Factor table below.</t>
  </si>
  <si>
    <t xml:space="preserve">Days on market</t>
  </si>
  <si>
    <t xml:space="preserve">MIN(DOM / 180, 1) — stale = negotiating room.</t>
  </si>
  <si>
    <t xml:space="preserve">Feature completeness</t>
  </si>
  <si>
    <t xml:space="preserve">Count of Y across the 9 amenity columns / 9.</t>
  </si>
  <si>
    <t xml:space="preserve">TOTAL (must equal 100%)</t>
  </si>
  <si>
    <t xml:space="preserve">If this is not 100%, every Score in 01_Properties is wrong.</t>
  </si>
  <si>
    <t xml:space="preserve">CONDITION FACTOR TABLE</t>
  </si>
  <si>
    <t xml:space="preserve">Condition string (must match 01_Properties exactly)</t>
  </si>
  <si>
    <t xml:space="preserve">Factor</t>
  </si>
  <si>
    <t xml:space="preserve">New build</t>
  </si>
  <si>
    <t xml:space="preserve">Renovated</t>
  </si>
  <si>
    <t xml:space="preserve">To renovate</t>
  </si>
  <si>
    <t xml:space="preserve">Ruin</t>
  </si>
  <si>
    <t xml:space="preserve">Unmatched strings fall back to 0.50. Normalise source values into these six buckets.</t>
  </si>
  <si>
    <t xml:space="preserve">MODE SETTINGS</t>
  </si>
  <si>
    <t xml:space="preserve">Opening-offer factor</t>
  </si>
  <si>
    <t xml:space="preserve">00_Bargain: offer = asking − (gap × this). 0.5 = ask for half the gap back.</t>
  </si>
  <si>
    <t xml:space="preserve">Renovation target margin</t>
  </si>
  <si>
    <t xml:space="preserve">00_Renovation: aim to end up at 85% of the area's renovated median. Lower = stricter.</t>
  </si>
  <si>
    <t xml:space="preserve">Min margin to accept</t>
  </si>
  <si>
    <t xml:space="preserve">Below this a renovation deal is not worth the risk. Used for colouring.</t>
  </si>
  <si>
    <t xml:space="preserve">AREA BENCHMARKS — feeds every lookup in 01_Properties and the two lens tabs</t>
  </si>
  <si>
    <t xml:space="preserve">Municipality strings in column A must match 01_Properties character for character. Two medians are needed: general, and renovated stock — the gap between them IS the renovation opportunity.</t>
  </si>
  <si>
    <t xml:space="preserve">Median Sale EUR/m2</t>
  </si>
  <si>
    <t xml:space="preserve">Median RENOVATED EUR/m2</t>
  </si>
  <si>
    <t xml:space="preserve">Median Rent EUR/m2/mo</t>
  </si>
  <si>
    <t xml:space="preserve">Implied Gross Yield</t>
  </si>
  <si>
    <t xml:space="preserve">Reno Uplift %</t>
  </si>
  <si>
    <t xml:space="preserve">Avg Days on Market</t>
  </si>
  <si>
    <t xml:space="preserve">Listings Analysed</t>
  </si>
  <si>
    <t xml:space="preserve">YoY Price Change</t>
  </si>
  <si>
    <t xml:space="preserve">Source / Date</t>
  </si>
  <si>
    <t xml:space="preserve">Reno Uplift % = how much more renovated stock fetches per m² in this area. Below ~15% renovation rarely pays here.</t>
  </si>
  <si>
    <t xml:space="preserve">SHORTLIST / PIPELINE — human-maintained. A run must never overwrite this tab.</t>
  </si>
  <si>
    <t xml:space="preserve">Stage</t>
  </si>
  <si>
    <t xml:space="preserve">Owner</t>
  </si>
  <si>
    <t xml:space="preserve">Offer Made</t>
  </si>
  <si>
    <t xml:space="preserve">Next Action</t>
  </si>
  <si>
    <t xml:space="preserve">Due Date</t>
  </si>
  <si>
    <t xml:space="preserve">Viewing Date</t>
  </si>
  <si>
    <t xml:space="preserve">Contact</t>
  </si>
  <si>
    <t xml:space="preserve">Decision Notes</t>
  </si>
  <si>
    <t xml:space="preserve">Viewing booked</t>
  </si>
  <si>
    <t xml:space="preserve">Jimmy</t>
  </si>
  <si>
    <t xml:space="preserve">EXAMPLE ROW — delete. Confirm derrama history with administrador.</t>
  </si>
  <si>
    <t xml:space="preserve">2026-09-03</t>
  </si>
  <si>
    <t xml:space="preserve">RUN CHANGELOG — diff against the previous run. Append only.</t>
  </si>
  <si>
    <t xml:space="preserve">Events: NEW | PRICE_DROP | PRICE_RISE | RELISTED | REMOVED | STATUS_CHANGE | FLAG_ADDED</t>
  </si>
  <si>
    <t xml:space="preserve">Run Timestamp</t>
  </si>
  <si>
    <t xml:space="preserve">Event</t>
  </si>
  <si>
    <t xml:space="preserve">Field</t>
  </si>
  <si>
    <t xml:space="preserve">Old Value</t>
  </si>
  <si>
    <t xml:space="preserve">New Value</t>
  </si>
  <si>
    <t xml:space="preserve">Delta %</t>
  </si>
  <si>
    <t xml:space="preserve">2026-08-19 06:00</t>
  </si>
  <si>
    <t xml:space="preserve">PRICE_DROP</t>
  </si>
  <si>
    <t xml:space="preserve">price</t>
  </si>
</sst>
</file>

<file path=xl/styles.xml><?xml version="1.0" encoding="utf-8"?>
<styleSheet xmlns="http://schemas.openxmlformats.org/spreadsheetml/2006/main">
  <numFmts count="12">
    <numFmt numFmtId="164" formatCode="General"/>
    <numFmt numFmtId="165" formatCode="#,##0&quot; €&quot;"/>
    <numFmt numFmtId="166" formatCode="#,##0"/>
    <numFmt numFmtId="167" formatCode="0.0%"/>
    <numFmt numFmtId="168" formatCode="yyyy\-mm\-dd"/>
    <numFmt numFmtId="169" formatCode="0.00000"/>
    <numFmt numFmtId="170" formatCode="#,##0.00&quot; €&quot;"/>
    <numFmt numFmtId="171" formatCode="0.00\x"/>
    <numFmt numFmtId="172" formatCode="#,##0.0"/>
    <numFmt numFmtId="173" formatCode="#,##0&quot; kr&quot;"/>
    <numFmt numFmtId="174" formatCode="#,##0.00"/>
    <numFmt numFmtId="175" formatCode="0.00"/>
  </numFmts>
  <fonts count="15">
    <font>
      <sz val="11"/>
      <color theme="1"/>
      <name val="Calibri"/>
      <family val="2"/>
      <charset val="1"/>
    </font>
    <font>
      <sz val="10"/>
      <name val="Arial"/>
      <family val="0"/>
    </font>
    <font>
      <sz val="10"/>
      <name val="Arial"/>
      <family val="0"/>
    </font>
    <font>
      <sz val="10"/>
      <name val="Arial"/>
      <family val="0"/>
    </font>
    <font>
      <b val="true"/>
      <sz val="14"/>
      <color rgb="FF1F3348"/>
      <name val="Arial"/>
      <family val="0"/>
      <charset val="1"/>
    </font>
    <font>
      <i val="true"/>
      <sz val="9"/>
      <color rgb="FF555555"/>
      <name val="Arial"/>
      <family val="0"/>
      <charset val="1"/>
    </font>
    <font>
      <b val="true"/>
      <sz val="9"/>
      <color rgb="FFFFFFFF"/>
      <name val="Arial"/>
      <family val="0"/>
      <charset val="1"/>
    </font>
    <font>
      <sz val="10"/>
      <name val="Arial"/>
      <family val="0"/>
      <charset val="1"/>
    </font>
    <font>
      <sz val="10"/>
      <color rgb="FF0000FF"/>
      <name val="Arial"/>
      <family val="0"/>
      <charset val="1"/>
    </font>
    <font>
      <sz val="10"/>
      <color rgb="FF008000"/>
      <name val="Arial"/>
      <family val="0"/>
      <charset val="1"/>
    </font>
    <font>
      <sz val="9"/>
      <color rgb="FF008000"/>
      <name val="Arial"/>
      <family val="0"/>
      <charset val="1"/>
    </font>
    <font>
      <sz val="9"/>
      <name val="Arial"/>
      <family val="0"/>
      <charset val="1"/>
    </font>
    <font>
      <sz val="9"/>
      <color rgb="FF0000FF"/>
      <name val="Arial"/>
      <family val="0"/>
      <charset val="1"/>
    </font>
    <font>
      <b val="true"/>
      <sz val="10"/>
      <name val="Arial"/>
      <family val="0"/>
      <charset val="1"/>
    </font>
    <font>
      <b val="true"/>
      <sz val="9"/>
      <name val="Arial"/>
      <family val="0"/>
      <charset val="1"/>
    </font>
  </fonts>
  <fills count="4">
    <fill>
      <patternFill patternType="none"/>
    </fill>
    <fill>
      <patternFill patternType="gray125"/>
    </fill>
    <fill>
      <patternFill patternType="solid">
        <fgColor rgb="FF1F3348"/>
        <bgColor rgb="FF003366"/>
      </patternFill>
    </fill>
    <fill>
      <patternFill patternType="solid">
        <fgColor rgb="FFFFFF99"/>
        <bgColor rgb="FFFBE8C6"/>
      </patternFill>
    </fill>
  </fills>
  <borders count="2">
    <border diagonalUp="false" diagonalDown="false">
      <left/>
      <right/>
      <top/>
      <bottom/>
      <diagonal/>
    </border>
    <border diagonalUp="false" diagonalDown="false">
      <left style="thin">
        <color rgb="FFBFC9D4"/>
      </left>
      <right style="thin">
        <color rgb="FFBFC9D4"/>
      </right>
      <top style="thin">
        <color rgb="FFBFC9D4"/>
      </top>
      <bottom style="thin">
        <color rgb="FFBFC9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5" fontId="12" fillId="3" borderId="1" xfId="0" applyFont="true" applyBorder="true" applyAlignment="false" applyProtection="false">
      <alignment horizontal="general" vertical="bottom" textRotation="0" wrapText="false" indent="0" shrinkToFit="false"/>
      <protection locked="true" hidden="false"/>
    </xf>
    <xf numFmtId="167"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5" fontId="11" fillId="0"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9" fontId="11"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70" fontId="11"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71" fontId="11" fillId="0" borderId="1" xfId="0" applyFont="true" applyBorder="true" applyAlignment="false" applyProtection="false">
      <alignment horizontal="general" vertical="bottom" textRotation="0" wrapText="false" indent="0" shrinkToFit="false"/>
      <protection locked="true" hidden="false"/>
    </xf>
    <xf numFmtId="172" fontId="11" fillId="0" borderId="1" xfId="0" applyFont="true" applyBorder="true" applyAlignment="false" applyProtection="false">
      <alignment horizontal="general" vertical="bottom" textRotation="0" wrapText="false" indent="0" shrinkToFit="false"/>
      <protection locked="true" hidden="false"/>
    </xf>
    <xf numFmtId="173" fontId="11" fillId="0"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13"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ill>
        <patternFill patternType="solid">
          <fgColor rgb="FF1F3348"/>
          <bgColor rgb="FF000000"/>
        </patternFill>
      </fill>
    </dxf>
    <dxf>
      <fill>
        <patternFill patternType="solid">
          <bgColor rgb="FF000000"/>
        </patternFill>
      </fill>
    </dxf>
    <dxf>
      <fill>
        <patternFill patternType="solid">
          <fgColor rgb="FF008000"/>
          <bgColor rgb="FF000000"/>
        </patternFill>
      </fill>
    </dxf>
    <dxf>
      <fill>
        <patternFill patternType="solid">
          <fgColor rgb="FFFFFFFF"/>
          <bgColor rgb="FF000000"/>
        </patternFill>
      </fill>
    </dxf>
    <dxf>
      <fill>
        <patternFill patternType="solid">
          <fgColor rgb="FFD6EFD8"/>
          <bgColor rgb="FF000000"/>
        </patternFill>
      </fill>
    </dxf>
    <dxf>
      <fill>
        <patternFill patternType="solid">
          <fgColor rgb="FF2F5C3C"/>
          <bgColor rgb="FF000000"/>
        </patternFill>
      </fill>
    </dxf>
    <dxf>
      <font>
        <name val="Arial"/>
        <charset val="1"/>
        <family val="0"/>
        <b val="1"/>
        <color rgb="FF2F5C3C"/>
        <sz val="9"/>
      </font>
      <fill>
        <patternFill>
          <bgColor rgb="FFD6EFD8"/>
        </patternFill>
      </fill>
    </dxf>
    <dxf>
      <fill>
        <patternFill patternType="solid">
          <fgColor rgb="FFFFFF99"/>
          <bgColor rgb="FF000000"/>
        </patternFill>
      </fill>
    </dxf>
    <dxf>
      <fill>
        <patternFill patternType="solid">
          <fgColor rgb="FF0000FF"/>
          <bgColor rgb="FF000000"/>
        </patternFill>
      </fill>
    </dxf>
    <dxf>
      <fill>
        <patternFill>
          <bgColor rgb="FFF8D7D0"/>
        </patternFill>
      </fill>
    </dxf>
    <dxf>
      <fill>
        <patternFill>
          <bgColor rgb="FFD6EFD8"/>
        </patternFill>
      </fill>
    </dxf>
    <dxf>
      <fill>
        <patternFill patternType="solid">
          <fgColor rgb="FFDCE6F0"/>
          <bgColor rgb="FF000000"/>
        </patternFill>
      </fill>
    </dxf>
    <dxf>
      <font>
        <name val="Arial"/>
        <charset val="1"/>
        <family val="0"/>
        <b val="1"/>
        <color rgb="FF8F2A12"/>
        <sz val="9"/>
      </font>
      <fill>
        <patternFill>
          <bgColor rgb="FFF8C9C0"/>
        </patternFill>
      </fill>
    </dxf>
    <dxf>
      <fill>
        <patternFill>
          <bgColor rgb="FFFBE8C6"/>
        </patternFill>
      </fill>
    </dxf>
    <dxf>
      <fill>
        <patternFill>
          <bgColor rgb="FFDCE6F0"/>
        </patternFill>
      </fill>
    </dxf>
    <dxf>
      <fill>
        <patternFill patternType="solid">
          <fgColor rgb="FFB3D580"/>
          <bgColor rgb="FF000000"/>
        </patternFill>
      </fill>
    </dxf>
    <dxf>
      <fill>
        <patternFill patternType="solid">
          <fgColor rgb="FFCDDD82"/>
          <bgColor rgb="FF000000"/>
        </patternFill>
      </fill>
    </dxf>
    <dxf>
      <fill>
        <patternFill patternType="solid">
          <fgColor rgb="FF8DCA7E"/>
          <bgColor rgb="FF000000"/>
        </patternFill>
      </fill>
    </dxf>
    <dxf>
      <fill>
        <patternFill patternType="solid">
          <fgColor rgb="FF97CD7E"/>
          <bgColor rgb="FF000000"/>
        </patternFill>
      </fill>
    </dxf>
    <dxf>
      <fill>
        <patternFill patternType="solid">
          <fgColor rgb="FFFBE3D6"/>
          <bgColor rgb="FF000000"/>
        </patternFill>
      </fill>
    </dxf>
    <dxf>
      <font>
        <name val="Arial"/>
        <charset val="1"/>
        <family val="0"/>
        <b val="1"/>
        <color rgb="FF008000"/>
        <sz val="9"/>
      </font>
    </dxf>
    <dxf>
      <fill>
        <patternFill>
          <bgColor rgb="FFFBE3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9D4"/>
      <rgbColor rgb="FF808080"/>
      <rgbColor rgb="FF9999FF"/>
      <rgbColor rgb="FF993366"/>
      <rgbColor rgb="FFFBE8C6"/>
      <rgbColor rgb="FFDCE6F0"/>
      <rgbColor rgb="FF660066"/>
      <rgbColor rgb="FFFF8080"/>
      <rgbColor rgb="FF0066CC"/>
      <rgbColor rgb="FFF8D7D0"/>
      <rgbColor rgb="FF000080"/>
      <rgbColor rgb="FFFF00FF"/>
      <rgbColor rgb="FFFFFF00"/>
      <rgbColor rgb="FF00FFFF"/>
      <rgbColor rgb="FF800080"/>
      <rgbColor rgb="FF800000"/>
      <rgbColor rgb="FF008080"/>
      <rgbColor rgb="FF0000FF"/>
      <rgbColor rgb="FF00CCFF"/>
      <rgbColor rgb="FFFBE3D6"/>
      <rgbColor rgb="FFD6EFD8"/>
      <rgbColor rgb="FFFFFF99"/>
      <rgbColor rgb="FF99CCFF"/>
      <rgbColor rgb="FFFF99CC"/>
      <rgbColor rgb="FFCC99FF"/>
      <rgbColor rgb="FFF8C9C0"/>
      <rgbColor rgb="FF3366FF"/>
      <rgbColor rgb="FF33CCCC"/>
      <rgbColor rgb="FF99CC00"/>
      <rgbColor rgb="FFFFCC00"/>
      <rgbColor rgb="FFFF9900"/>
      <rgbColor rgb="FFFF6600"/>
      <rgbColor rgb="FF555555"/>
      <rgbColor rgb="FF969696"/>
      <rgbColor rgb="FF003366"/>
      <rgbColor rgb="FF339966"/>
      <rgbColor rgb="FF003300"/>
      <rgbColor rgb="FF2F5C3C"/>
      <rgbColor rgb="FF8F2A12"/>
      <rgbColor rgb="FF993366"/>
      <rgbColor rgb="FF333399"/>
      <rgbColor rgb="FF1F334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t="s">
        <v>3</v>
      </c>
    </row>
    <row r="5" customFormat="false" ht="15" hidden="false" customHeight="false" outlineLevel="0" collapsed="false">
      <c r="A5" s="4" t="s">
        <v>4</v>
      </c>
      <c r="B5" s="4" t="s">
        <v>5</v>
      </c>
    </row>
    <row r="6" customFormat="false" ht="15" hidden="false" customHeight="false" outlineLevel="0" collapsed="false">
      <c r="A6" s="4" t="s">
        <v>6</v>
      </c>
      <c r="B6" s="4" t="s">
        <v>7</v>
      </c>
    </row>
    <row r="7" customFormat="false" ht="15" hidden="false" customHeight="false" outlineLevel="0" collapsed="false">
      <c r="A7" s="4" t="s">
        <v>8</v>
      </c>
      <c r="B7" s="4" t="s">
        <v>9</v>
      </c>
    </row>
    <row r="8" customFormat="false" ht="15" hidden="false" customHeight="false" outlineLevel="0" collapsed="false">
      <c r="A8" s="4" t="s">
        <v>10</v>
      </c>
      <c r="B8" s="4" t="s">
        <v>11</v>
      </c>
    </row>
    <row r="9" customFormat="false" ht="15" hidden="false" customHeight="false" outlineLevel="0" collapsed="false">
      <c r="A9" s="4" t="s">
        <v>12</v>
      </c>
      <c r="B9" s="4" t="s">
        <v>13</v>
      </c>
    </row>
    <row r="10" customFormat="false" ht="15" hidden="false" customHeight="false" outlineLevel="0" collapsed="false">
      <c r="A10" s="4" t="s">
        <v>14</v>
      </c>
      <c r="B10" s="4" t="s">
        <v>15</v>
      </c>
    </row>
    <row r="11" customFormat="false" ht="15" hidden="false" customHeight="false" outlineLevel="0" collapsed="false">
      <c r="A11" s="4" t="s">
        <v>16</v>
      </c>
      <c r="B11" s="4" t="s">
        <v>17</v>
      </c>
    </row>
    <row r="12" customFormat="false" ht="15" hidden="false" customHeight="false" outlineLevel="0" collapsed="false">
      <c r="A12" s="4" t="s">
        <v>18</v>
      </c>
      <c r="B12" s="4" t="s">
        <v>19</v>
      </c>
    </row>
    <row r="13" customFormat="false" ht="15" hidden="false" customHeight="false" outlineLevel="0" collapsed="false">
      <c r="A13" s="4" t="s">
        <v>20</v>
      </c>
      <c r="B13" s="4" t="s">
        <v>21</v>
      </c>
    </row>
    <row r="15" customFormat="false" ht="15" hidden="false" customHeight="false" outlineLevel="0" collapsed="false">
      <c r="A15" s="3" t="s">
        <v>22</v>
      </c>
      <c r="B15" s="3"/>
    </row>
    <row r="16" customFormat="false" ht="15" hidden="false" customHeight="false" outlineLevel="0" collapsed="false">
      <c r="A16" s="5" t="s">
        <v>23</v>
      </c>
      <c r="B16" s="4" t="s">
        <v>24</v>
      </c>
    </row>
    <row r="17" customFormat="false" ht="15" hidden="false" customHeight="false" outlineLevel="0" collapsed="false">
      <c r="A17" s="4" t="s">
        <v>25</v>
      </c>
      <c r="B17" s="4" t="s">
        <v>26</v>
      </c>
    </row>
    <row r="18" customFormat="false" ht="15" hidden="false" customHeight="false" outlineLevel="0" collapsed="false">
      <c r="A18" s="6" t="s">
        <v>27</v>
      </c>
      <c r="B18" s="4" t="s">
        <v>28</v>
      </c>
    </row>
    <row r="20" customFormat="false" ht="15" hidden="false" customHeight="false" outlineLevel="0" collapsed="false">
      <c r="A20" s="3" t="s">
        <v>29</v>
      </c>
      <c r="B20" s="3"/>
    </row>
    <row r="21" customFormat="false" ht="15" hidden="false" customHeight="false" outlineLevel="0" collapsed="false">
      <c r="A21" s="4" t="s">
        <v>30</v>
      </c>
      <c r="B21" s="4" t="s">
        <v>31</v>
      </c>
    </row>
    <row r="22" customFormat="false" ht="15" hidden="false" customHeight="false" outlineLevel="0" collapsed="false">
      <c r="A22" s="4" t="s">
        <v>32</v>
      </c>
      <c r="B22" s="4" t="s">
        <v>33</v>
      </c>
    </row>
    <row r="23" customFormat="false" ht="15" hidden="false" customHeight="false" outlineLevel="0" collapsed="false">
      <c r="A23" s="4" t="s">
        <v>34</v>
      </c>
      <c r="B23" s="4" t="s">
        <v>35</v>
      </c>
    </row>
    <row r="24" customFormat="false" ht="15" hidden="false" customHeight="false" outlineLevel="0" collapsed="false">
      <c r="A24" s="4" t="s">
        <v>36</v>
      </c>
      <c r="B24" s="4" t="s">
        <v>37</v>
      </c>
    </row>
    <row r="25" customFormat="false" ht="15" hidden="false" customHeight="false" outlineLevel="0" collapsed="false">
      <c r="A25" s="4" t="s">
        <v>38</v>
      </c>
      <c r="B25" s="4" t="s">
        <v>39</v>
      </c>
    </row>
    <row r="26" customFormat="false" ht="15" hidden="false" customHeight="false" outlineLevel="0" collapsed="false">
      <c r="A26" s="4" t="s">
        <v>40</v>
      </c>
      <c r="B26" s="4" t="s">
        <v>41</v>
      </c>
    </row>
    <row r="27" customFormat="false" ht="15" hidden="false" customHeight="false" outlineLevel="0" collapsed="false">
      <c r="A27" s="4" t="s">
        <v>42</v>
      </c>
      <c r="B27" s="4" t="s">
        <v>43</v>
      </c>
    </row>
    <row r="28" customFormat="false" ht="15" hidden="false" customHeight="false" outlineLevel="0" collapsed="false">
      <c r="A28" s="4" t="s">
        <v>44</v>
      </c>
      <c r="B28" s="4" t="s">
        <v>45</v>
      </c>
    </row>
    <row r="29" customFormat="false" ht="15" hidden="false" customHeight="false" outlineLevel="0" collapsed="false">
      <c r="A29" s="4" t="s">
        <v>46</v>
      </c>
      <c r="B29" s="4" t="s">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dimension ref="A1:R179"/>
  <sheetViews>
    <sheetView workbookViewId="0">
      <pane xSplit="2" ySplit="1" topLeftCell="C2" activePane="bottomRight" state="frozen"/>
    </sheetView>
  </sheetViews>
  <sheetFormatPr defaultRowHeight="15"/>
  <sheetData>
    <row r="4">
      <c r="A4" s="7" t="inlineStr">
        <is>
          <t xml:space="preserve">Property ID</t>
        </is>
      </c>
      <c r="B4" s="7" t="inlineStr">
        <is>
          <t xml:space="preserve">Title</t>
        </is>
      </c>
      <c r="C4" s="7" t="inlineStr">
        <is>
          <t xml:space="preserve">Municipality</t>
        </is>
      </c>
      <c r="D4" s="7" t="inlineStr">
        <is>
          <t xml:space="preserve">Price</t>
        </is>
      </c>
      <c r="E4" s="7" t="inlineStr">
        <is>
          <t xml:space="preserve">Built m2</t>
        </is>
      </c>
      <c r="F4" s="7" t="inlineStr">
        <is>
          <t xml:space="preserve">EUR per m2</t>
        </is>
      </c>
      <c r="G4" s="7" t="inlineStr">
        <is>
          <t xml:space="preserve">Area Median EUR/m2</t>
        </is>
      </c>
      <c r="H4" s="7" t="inlineStr">
        <is>
          <t xml:space="preserve">Area Median Value</t>
        </is>
      </c>
      <c r="I4" s="7" t="inlineStr">
        <is>
          <t xml:space="preserve">GAP EUR</t>
        </is>
      </c>
      <c r="J4" s="7" t="inlineStr">
        <is>
          <t xml:space="preserve">Gap %</t>
        </is>
      </c>
      <c r="K4" s="7" t="inlineStr">
        <is>
          <t xml:space="preserve">Suggested Opening Offer</t>
        </is>
      </c>
      <c r="L4" s="7" t="inlineStr">
        <is>
          <t xml:space="preserve">Price Drops</t>
        </is>
      </c>
      <c r="M4" s="7" t="inlineStr">
        <is>
          <t xml:space="preserve">Total Drop %</t>
        </is>
      </c>
      <c r="N4" s="7" t="inlineStr">
        <is>
          <t xml:space="preserve">Days on Market</t>
        </is>
      </c>
      <c r="O4" s="7" t="inlineStr">
        <is>
          <t xml:space="preserve">Portal Spread EUR</t>
        </is>
      </c>
      <c r="P4" s="7" t="inlineStr">
        <is>
          <t xml:space="preserve">Motivation Signals</t>
        </is>
      </c>
      <c r="Q4" s="7" t="inlineStr">
        <is>
          <t xml:space="preserve">Risk Flags</t>
        </is>
      </c>
      <c r="R4" s="7" t="inlineStr">
        <is>
          <t xml:space="preserve">Source</t>
        </is>
      </c>
    </row>
    <row r="5">
      <c r="A5" t="inlineStr">
        <is>
          <t xml:space="preserve">IDL-112365072</t>
        </is>
      </c>
      <c r="B5" t="inlineStr">
        <is>
          <t xml:space="preserve">Flat / apartment in Calle Santa Isabel, San Pedro Pueblo, Marbella</t>
        </is>
      </c>
      <c r="C5" t="inlineStr">
        <is>
          <t xml:space="preserve">Marbella</t>
        </is>
      </c>
      <c r="D5">
        <v>475000</v>
      </c>
      <c r="E5" t="inlineStr">
        <is>
          <t xml:space="preserve">211.00</t>
        </is>
      </c>
      <c r="F5">
        <v>2251.1848341232</v>
      </c>
      <c r="G5">
        <v>5152.5</v>
      </c>
      <c r="H5">
        <v>1087178</v>
      </c>
      <c r="I5">
        <v>612178</v>
      </c>
      <c r="J5">
        <v>0.56308882404207</v>
      </c>
      <c r="K5">
        <f>IFERROR(ROUND(D5-MAX(I5,0)*03_Assumptions!$B$37,0),"")</f>
      </c>
      <c r="L5">
        <v>0</v>
      </c>
      <c r="M5"/>
      <c r="N5">
        <v>49</v>
      </c>
      <c r="O5"/>
      <c r="P5"/>
      <c r="Q5"/>
      <c r="R5" t="inlineStr">
        <is>
          <t xml:space="preserve">Idealista</t>
        </is>
      </c>
    </row>
    <row r="6">
      <c r="A6" t="inlineStr">
        <is>
          <t xml:space="preserve">IDL-112560991</t>
        </is>
      </c>
      <c r="B6" t="inlineStr">
        <is>
          <t xml:space="preserve">Semi-detached house in Buena Vista, 20, Churriana - La Noria, Málaga</t>
        </is>
      </c>
      <c r="C6" t="inlineStr">
        <is>
          <t xml:space="preserve">Málaga</t>
        </is>
      </c>
      <c r="D6">
        <v>175000</v>
      </c>
      <c r="E6" t="inlineStr">
        <is>
          <t xml:space="preserve">102.00</t>
        </is>
      </c>
      <c r="F6">
        <v>1715.6862745098</v>
      </c>
      <c r="G6">
        <v>3861.5</v>
      </c>
      <c r="H6">
        <v>393873</v>
      </c>
      <c r="I6">
        <v>218873</v>
      </c>
      <c r="J6">
        <v>0.55569434817822</v>
      </c>
      <c r="K6">
        <f>IFERROR(ROUND(D6-MAX(I6,0)*03_Assumptions!$B$37,0),"")</f>
      </c>
      <c r="L6">
        <v>0</v>
      </c>
      <c r="M6"/>
      <c r="N6">
        <v>31</v>
      </c>
      <c r="O6"/>
      <c r="P6"/>
      <c r="Q6"/>
      <c r="R6" t="inlineStr">
        <is>
          <t xml:space="preserve">Idealista</t>
        </is>
      </c>
    </row>
    <row r="7">
      <c r="A7" t="inlineStr">
        <is>
          <t xml:space="preserve">PIS-61736325297_280500</t>
        </is>
      </c>
      <c r="B7" t="inlineStr">
        <is>
          <t xml:space="preserve">Piso en calle Tramontana</t>
        </is>
      </c>
      <c r="C7" t="inlineStr">
        <is>
          <t xml:space="preserve">Madrid</t>
        </is>
      </c>
      <c r="D7">
        <v>3000</v>
      </c>
      <c r="E7" t="inlineStr">
        <is>
          <t xml:space="preserve">190.00</t>
        </is>
      </c>
      <c r="F7">
        <v>15.789473684211</v>
      </c>
      <c r="G7">
        <v>34</v>
      </c>
      <c r="H7">
        <v>6460</v>
      </c>
      <c r="I7">
        <v>3460</v>
      </c>
      <c r="J7">
        <v>0.53560371517028</v>
      </c>
      <c r="K7">
        <f>IFERROR(ROUND(D7-MAX(I7,0)*03_Assumptions!$B$37,0),"")</f>
      </c>
      <c r="L7">
        <v>0</v>
      </c>
      <c r="M7"/>
      <c r="N7">
        <v>49</v>
      </c>
      <c r="O7"/>
      <c r="P7"/>
      <c r="Q7"/>
      <c r="R7" t="inlineStr">
        <is>
          <t xml:space="preserve">Pisos</t>
        </is>
      </c>
    </row>
    <row r="8">
      <c r="A8" t="inlineStr">
        <is>
          <t xml:space="preserve">IDL-112393779</t>
        </is>
      </c>
      <c r="B8" t="inlineStr">
        <is>
          <t xml:space="preserve">Flat / apartment in Calle de Marcasitas, Nagüeles, Marbella</t>
        </is>
      </c>
      <c r="C8" t="inlineStr">
        <is>
          <t xml:space="preserve">Marbella</t>
        </is>
      </c>
      <c r="D8">
        <v>495000</v>
      </c>
      <c r="E8" t="inlineStr">
        <is>
          <t xml:space="preserve">200.00</t>
        </is>
      </c>
      <c r="F8">
        <v>2475</v>
      </c>
      <c r="G8">
        <v>5152.5</v>
      </c>
      <c r="H8">
        <v>1030500</v>
      </c>
      <c r="I8">
        <v>535500</v>
      </c>
      <c r="J8">
        <v>0.51965065502183</v>
      </c>
      <c r="K8">
        <f>IFERROR(ROUND(D8-MAX(I8,0)*03_Assumptions!$B$37,0),"")</f>
      </c>
      <c r="L8">
        <v>0</v>
      </c>
      <c r="M8"/>
      <c r="N8">
        <v>49</v>
      </c>
      <c r="O8"/>
      <c r="P8" t="inlineStr">
        <is>
          <t xml:space="preserve">An opportunity to create a unique, custom-made home in one of the best areas of Marbella</t>
        </is>
      </c>
      <c r="Q8" t="inlineStr">
        <is>
          <t xml:space="preserve">AREA_MISMATCH</t>
        </is>
      </c>
      <c r="R8" t="inlineStr">
        <is>
          <t xml:space="preserve">Idealista</t>
        </is>
      </c>
    </row>
    <row r="9">
      <c r="A9" t="inlineStr">
        <is>
          <t xml:space="preserve">IDL-112397604</t>
        </is>
      </c>
      <c r="B9" t="inlineStr">
        <is>
          <t xml:space="preserve">Flat / apartment in Calle de Illescas, 49, Aluche, Madrid</t>
        </is>
      </c>
      <c r="C9" t="inlineStr">
        <is>
          <t xml:space="preserve">Madrid</t>
        </is>
      </c>
      <c r="D9">
        <v>1270</v>
      </c>
      <c r="E9" t="inlineStr">
        <is>
          <t xml:space="preserve">74.00</t>
        </is>
      </c>
      <c r="F9">
        <v>17.162162162162</v>
      </c>
      <c r="G9">
        <v>34</v>
      </c>
      <c r="H9">
        <v>2516</v>
      </c>
      <c r="I9">
        <v>1246</v>
      </c>
      <c r="J9">
        <v>0.49523052464229</v>
      </c>
      <c r="K9">
        <f>IFERROR(ROUND(D9-MAX(I9,0)*03_Assumptions!$B$37,0),"")</f>
      </c>
      <c r="L9">
        <v>0</v>
      </c>
      <c r="M9"/>
      <c r="N9">
        <v>49</v>
      </c>
      <c r="O9"/>
      <c r="P9"/>
      <c r="Q9"/>
      <c r="R9" t="inlineStr">
        <is>
          <t xml:space="preserve">Idealista</t>
        </is>
      </c>
    </row>
    <row r="10">
      <c r="A10" t="inlineStr">
        <is>
          <t xml:space="preserve">IDL-34871701</t>
        </is>
      </c>
      <c r="B10" t="inlineStr">
        <is>
          <t xml:space="preserve">Flat / apartment in Calle de Embajadores, 258, Legazpi, Madrid</t>
        </is>
      </c>
      <c r="C10" t="inlineStr">
        <is>
          <t xml:space="preserve">Madrid</t>
        </is>
      </c>
      <c r="D10">
        <v>1500</v>
      </c>
      <c r="E10" t="inlineStr">
        <is>
          <t xml:space="preserve">85.00</t>
        </is>
      </c>
      <c r="F10">
        <v>17.647058823529</v>
      </c>
      <c r="G10">
        <v>34</v>
      </c>
      <c r="H10">
        <v>2890</v>
      </c>
      <c r="I10">
        <v>1390</v>
      </c>
      <c r="J10">
        <v>0.48096885813149</v>
      </c>
      <c r="K10">
        <f>IFERROR(ROUND(D10-MAX(I10,0)*03_Assumptions!$B$37,0),"")</f>
      </c>
      <c r="L10">
        <v>0</v>
      </c>
      <c r="M10"/>
      <c r="N10">
        <v>49</v>
      </c>
      <c r="O10"/>
      <c r="P10"/>
      <c r="Q10"/>
      <c r="R10" t="inlineStr">
        <is>
          <t xml:space="preserve">Idealista</t>
        </is>
      </c>
    </row>
    <row r="11">
      <c r="A11" t="inlineStr">
        <is>
          <t xml:space="preserve">FTC-184663853</t>
        </is>
      </c>
      <c r="B11" t="inlineStr">
        <is>
          <t xml:space="preserve">Piso en Calle Archidona, 9, San Pedro de Alcántara pueblo</t>
        </is>
      </c>
      <c r="C11" t="inlineStr">
        <is>
          <t xml:space="preserve">Marbella</t>
        </is>
      </c>
      <c r="D11">
        <v>285000</v>
      </c>
      <c r="E11" t="inlineStr">
        <is>
          <t xml:space="preserve">106.00</t>
        </is>
      </c>
      <c r="F11">
        <v>2688.679245283</v>
      </c>
      <c r="G11">
        <v>5152.5</v>
      </c>
      <c r="H11">
        <v>546165</v>
      </c>
      <c r="I11">
        <v>261165</v>
      </c>
      <c r="J11">
        <v>0.47817967097855</v>
      </c>
      <c r="K11">
        <f>IFERROR(ROUND(D11-MAX(I11,0)*03_Assumptions!$B$37,0),"")</f>
      </c>
      <c r="L11">
        <v>0</v>
      </c>
      <c r="M11"/>
      <c r="N11">
        <v>48</v>
      </c>
      <c r="O11"/>
      <c r="P11"/>
      <c r="Q11"/>
      <c r="R11" t="inlineStr">
        <is>
          <t xml:space="preserve">Fotocasa</t>
        </is>
      </c>
    </row>
    <row r="12">
      <c r="A12" t="inlineStr">
        <is>
          <t xml:space="preserve">IDL-111463229</t>
        </is>
      </c>
      <c r="B12" t="inlineStr">
        <is>
          <t xml:space="preserve">Terraced house in Urbanización el Rosario, El Rosario-Ricmar, Marbella</t>
        </is>
      </c>
      <c r="C12" t="inlineStr">
        <is>
          <t xml:space="preserve">Marbella</t>
        </is>
      </c>
      <c r="D12">
        <v>630000</v>
      </c>
      <c r="E12" t="inlineStr">
        <is>
          <t xml:space="preserve">230.00</t>
        </is>
      </c>
      <c r="F12">
        <v>2739.1304347826</v>
      </c>
      <c r="G12">
        <v>5152.5</v>
      </c>
      <c r="H12">
        <v>1185075</v>
      </c>
      <c r="I12">
        <v>555075</v>
      </c>
      <c r="J12">
        <v>0.46838807670401</v>
      </c>
      <c r="K12">
        <f>IFERROR(ROUND(D12-MAX(I12,0)*03_Assumptions!$B$37,0),"")</f>
      </c>
      <c r="L12">
        <v>0</v>
      </c>
      <c r="M12"/>
      <c r="N12">
        <v>49</v>
      </c>
      <c r="O12"/>
      <c r="P12"/>
      <c r="Q12"/>
      <c r="R12" t="inlineStr">
        <is>
          <t xml:space="preserve">Idealista</t>
        </is>
      </c>
    </row>
    <row r="13">
      <c r="A13" t="inlineStr">
        <is>
          <t xml:space="preserve">IDL-112369973</t>
        </is>
      </c>
      <c r="B13" t="inlineStr">
        <is>
          <t xml:space="preserve">Terraced house in Urbanizacion Bello Horizonte 4, San Pedro Pueblo, Marbella</t>
        </is>
      </c>
      <c r="C13" t="inlineStr">
        <is>
          <t xml:space="preserve">Marbella</t>
        </is>
      </c>
      <c r="D13">
        <v>459000</v>
      </c>
      <c r="E13" t="inlineStr">
        <is>
          <t xml:space="preserve">152.00</t>
        </is>
      </c>
      <c r="F13">
        <v>3019.7368421053</v>
      </c>
      <c r="G13">
        <v>5152.5</v>
      </c>
      <c r="H13">
        <v>783180</v>
      </c>
      <c r="I13">
        <v>324180</v>
      </c>
      <c r="J13">
        <v>0.41392783268214</v>
      </c>
      <c r="K13">
        <f>IFERROR(ROUND(D13-MAX(I13,0)*03_Assumptions!$B$37,0),"")</f>
      </c>
      <c r="L13">
        <v>0</v>
      </c>
      <c r="M13"/>
      <c r="N13">
        <v>49</v>
      </c>
      <c r="O13"/>
      <c r="P13" t="inlineStr">
        <is>
          <t xml:space="preserve">A fantastic opportunity to acquire a property in Marbella and finish it to your liking!</t>
        </is>
      </c>
      <c r="Q13" t="inlineStr">
        <is>
          <t xml:space="preserve">REFORMA_INTEGRAL</t>
        </is>
      </c>
      <c r="R13" t="inlineStr">
        <is>
          <t xml:space="preserve">Idealista</t>
        </is>
      </c>
    </row>
    <row r="14">
      <c r="A14" t="inlineStr">
        <is>
          <t xml:space="preserve">IDL-112377010</t>
        </is>
      </c>
      <c r="B14" t="inlineStr">
        <is>
          <t xml:space="preserve">Terraced house in urb. Villas y Golf, 60, Guadalmina Alta, Marbella</t>
        </is>
      </c>
      <c r="C14" t="inlineStr">
        <is>
          <t xml:space="preserve">Marbella</t>
        </is>
      </c>
      <c r="D14">
        <v>730000</v>
      </c>
      <c r="E14" t="inlineStr">
        <is>
          <t xml:space="preserve">240.00</t>
        </is>
      </c>
      <c r="F14">
        <v>3041.6666666667</v>
      </c>
      <c r="G14">
        <v>5152.5</v>
      </c>
      <c r="H14">
        <v>1236600</v>
      </c>
      <c r="I14">
        <v>506600</v>
      </c>
      <c r="J14">
        <v>0.40967168041404</v>
      </c>
      <c r="K14">
        <f>IFERROR(ROUND(D14-MAX(I14,0)*03_Assumptions!$B$37,0),"")</f>
      </c>
      <c r="L14">
        <v>0</v>
      </c>
      <c r="M14"/>
      <c r="N14">
        <v>49</v>
      </c>
      <c r="O14"/>
      <c r="P14" t="inlineStr">
        <is>
          <t xml:space="preserve">An excellent opportunity to make this wonderful townhouse your family home</t>
        </is>
      </c>
      <c r="Q14"/>
      <c r="R14" t="inlineStr">
        <is>
          <t xml:space="preserve">Idealista</t>
        </is>
      </c>
    </row>
    <row r="15">
      <c r="A15" t="inlineStr">
        <is>
          <t xml:space="preserve">IDL-112556633</t>
        </is>
      </c>
      <c r="B15" t="inlineStr">
        <is>
          <t xml:space="preserve">Semi-detached house in Calle Mora y Cabrera, 6 -1º, Los Almendros - El Limonero - El Tomillar, Málaga</t>
        </is>
      </c>
      <c r="C15" t="inlineStr">
        <is>
          <t xml:space="preserve">Málaga</t>
        </is>
      </c>
      <c r="D15">
        <v>369000</v>
      </c>
      <c r="E15" t="inlineStr">
        <is>
          <t xml:space="preserve">160.00</t>
        </is>
      </c>
      <c r="F15">
        <v>2306.25</v>
      </c>
      <c r="G15">
        <v>3861.5</v>
      </c>
      <c r="H15">
        <v>617840</v>
      </c>
      <c r="I15">
        <v>248840</v>
      </c>
      <c r="J15">
        <v>0.40275799559757</v>
      </c>
      <c r="K15">
        <f>IFERROR(ROUND(D15-MAX(I15,0)*03_Assumptions!$B$37,0),"")</f>
      </c>
      <c r="L15">
        <v>0</v>
      </c>
      <c r="M15"/>
      <c r="N15">
        <v>31</v>
      </c>
      <c r="O15"/>
      <c r="P15"/>
      <c r="Q15"/>
      <c r="R15" t="inlineStr">
        <is>
          <t xml:space="preserve">Idealista</t>
        </is>
      </c>
    </row>
    <row r="16">
      <c r="A16" t="inlineStr">
        <is>
          <t xml:space="preserve">PIS-65072508446_519513</t>
        </is>
      </c>
      <c r="B16" t="inlineStr">
        <is>
          <t xml:space="preserve">Piso en calle de Ponzano, 1</t>
        </is>
      </c>
      <c r="C16" t="inlineStr">
        <is>
          <t xml:space="preserve">Madrid</t>
        </is>
      </c>
      <c r="D16">
        <v>1750</v>
      </c>
      <c r="E16" t="inlineStr">
        <is>
          <t xml:space="preserve">85.00</t>
        </is>
      </c>
      <c r="F16">
        <v>20.588235294118</v>
      </c>
      <c r="G16">
        <v>34</v>
      </c>
      <c r="H16">
        <v>2890</v>
      </c>
      <c r="I16">
        <v>1140</v>
      </c>
      <c r="J16">
        <v>0.39446366782007</v>
      </c>
      <c r="K16">
        <f>IFERROR(ROUND(D16-MAX(I16,0)*03_Assumptions!$B$37,0),"")</f>
      </c>
      <c r="L16">
        <v>0</v>
      </c>
      <c r="M16"/>
      <c r="N16">
        <v>49</v>
      </c>
      <c r="O16"/>
      <c r="P16"/>
      <c r="Q16"/>
      <c r="R16" t="inlineStr">
        <is>
          <t xml:space="preserve">Pisos</t>
        </is>
      </c>
    </row>
    <row r="17">
      <c r="A17" t="inlineStr">
        <is>
          <t xml:space="preserve">IDL-112560167</t>
        </is>
      </c>
      <c r="B17" t="inlineStr">
        <is>
          <t xml:space="preserve">Terraced house in Calle Manuel Laguna, Mangas Verdes - Las Flores, Málaga</t>
        </is>
      </c>
      <c r="C17" t="inlineStr">
        <is>
          <t xml:space="preserve">Málaga</t>
        </is>
      </c>
      <c r="D17">
        <v>289900</v>
      </c>
      <c r="E17" t="inlineStr">
        <is>
          <t xml:space="preserve">123.00</t>
        </is>
      </c>
      <c r="F17">
        <v>2356.9105691057</v>
      </c>
      <c r="G17">
        <v>3861.5</v>
      </c>
      <c r="H17">
        <v>474965</v>
      </c>
      <c r="I17">
        <v>185065</v>
      </c>
      <c r="J17">
        <v>0.38963859404229</v>
      </c>
      <c r="K17">
        <f>IFERROR(ROUND(D17-MAX(I17,0)*03_Assumptions!$B$37,0),"")</f>
      </c>
      <c r="L17">
        <v>0</v>
      </c>
      <c r="M17"/>
      <c r="N17">
        <v>31</v>
      </c>
      <c r="O17"/>
      <c r="P17"/>
      <c r="Q17"/>
      <c r="R17" t="inlineStr">
        <is>
          <t xml:space="preserve">Idealista</t>
        </is>
      </c>
    </row>
    <row r="18">
      <c r="A18" t="inlineStr">
        <is>
          <t xml:space="preserve">IDL-112397641</t>
        </is>
      </c>
      <c r="B18" t="inlineStr">
        <is>
          <t xml:space="preserve">Flat / apartment in Calle de los Hermanos Machado, 12, Ventas, Madrid</t>
        </is>
      </c>
      <c r="C18" t="inlineStr">
        <is>
          <t xml:space="preserve">Madrid</t>
        </is>
      </c>
      <c r="D18">
        <v>2500</v>
      </c>
      <c r="E18" t="inlineStr">
        <is>
          <t xml:space="preserve">119.00</t>
        </is>
      </c>
      <c r="F18">
        <v>21.008403361345</v>
      </c>
      <c r="G18">
        <v>34</v>
      </c>
      <c r="H18">
        <v>4046</v>
      </c>
      <c r="I18">
        <v>1546</v>
      </c>
      <c r="J18">
        <v>0.38210578348987</v>
      </c>
      <c r="K18">
        <f>IFERROR(ROUND(D18-MAX(I18,0)*03_Assumptions!$B$37,0),"")</f>
      </c>
      <c r="L18">
        <v>0</v>
      </c>
      <c r="M18"/>
      <c r="N18">
        <v>49</v>
      </c>
      <c r="O18"/>
      <c r="P18"/>
      <c r="Q18"/>
      <c r="R18" t="inlineStr">
        <is>
          <t xml:space="preserve">Idealista</t>
        </is>
      </c>
    </row>
    <row r="19">
      <c r="A19" t="inlineStr">
        <is>
          <t xml:space="preserve">IDL-112397582</t>
        </is>
      </c>
      <c r="B19" t="inlineStr">
        <is>
          <t xml:space="preserve">Flat / apartment in Paseo de la Castellana, 292, Castilla, Madrid</t>
        </is>
      </c>
      <c r="C19" t="inlineStr">
        <is>
          <t xml:space="preserve">Madrid</t>
        </is>
      </c>
      <c r="D19">
        <v>1800</v>
      </c>
      <c r="E19" t="inlineStr">
        <is>
          <t xml:space="preserve">85.00</t>
        </is>
      </c>
      <c r="F19">
        <v>21.176470588235</v>
      </c>
      <c r="G19">
        <v>34</v>
      </c>
      <c r="H19">
        <v>2890</v>
      </c>
      <c r="I19">
        <v>1090</v>
      </c>
      <c r="J19">
        <v>0.37716262975779</v>
      </c>
      <c r="K19">
        <f>IFERROR(ROUND(D19-MAX(I19,0)*03_Assumptions!$B$37,0),"")</f>
      </c>
      <c r="L19">
        <v>0</v>
      </c>
      <c r="M19"/>
      <c r="N19">
        <v>49</v>
      </c>
      <c r="O19"/>
      <c r="P19"/>
      <c r="Q19" t="inlineStr">
        <is>
          <t xml:space="preserve">TENANTED</t>
        </is>
      </c>
      <c r="R19" t="inlineStr">
        <is>
          <t xml:space="preserve">Idealista</t>
        </is>
      </c>
    </row>
    <row r="20">
      <c r="A20" t="inlineStr">
        <is>
          <t xml:space="preserve">IDL-112393853</t>
        </is>
      </c>
      <c r="B20" t="inlineStr">
        <is>
          <t xml:space="preserve">Flat / apartment in Magnolio, La Puya - La Ermita, Marbella</t>
        </is>
      </c>
      <c r="C20" t="inlineStr">
        <is>
          <t xml:space="preserve">Marbella</t>
        </is>
      </c>
      <c r="D20">
        <v>251000</v>
      </c>
      <c r="E20" t="inlineStr">
        <is>
          <t xml:space="preserve">77.00</t>
        </is>
      </c>
      <c r="F20">
        <v>3259.7402597403</v>
      </c>
      <c r="G20">
        <v>5152.5</v>
      </c>
      <c r="H20">
        <v>396743</v>
      </c>
      <c r="I20">
        <v>145743</v>
      </c>
      <c r="J20">
        <v>0.36734783896356</v>
      </c>
      <c r="K20">
        <f>IFERROR(ROUND(D20-MAX(I20,0)*03_Assumptions!$B$37,0),"")</f>
      </c>
      <c r="L20">
        <v>0</v>
      </c>
      <c r="M20"/>
      <c r="N20">
        <v>49</v>
      </c>
      <c r="O20"/>
      <c r="P20" t="inlineStr">
        <is>
          <t xml:space="preserve">OPPORTUNITY ONLY FOR INVESTORS</t>
        </is>
      </c>
      <c r="Q20" t="inlineStr">
        <is>
          <t xml:space="preserve">TENANTED</t>
        </is>
      </c>
      <c r="R20" t="inlineStr">
        <is>
          <t xml:space="preserve">Idealista</t>
        </is>
      </c>
    </row>
    <row r="21">
      <c r="A21" t="inlineStr">
        <is>
          <t xml:space="preserve">IDL-112375739</t>
        </is>
      </c>
      <c r="B21" t="inlineStr">
        <is>
          <t xml:space="preserve">Flat / apartment in Calle Sp Tolox, San Pedro Pueblo, Marbella</t>
        </is>
      </c>
      <c r="C21" t="inlineStr">
        <is>
          <t xml:space="preserve">Marbella</t>
        </is>
      </c>
      <c r="D21">
        <v>395000</v>
      </c>
      <c r="E21" t="inlineStr">
        <is>
          <t xml:space="preserve">120.00</t>
        </is>
      </c>
      <c r="F21">
        <v>3291.6666666667</v>
      </c>
      <c r="G21">
        <v>5152.5</v>
      </c>
      <c r="H21">
        <v>618300</v>
      </c>
      <c r="I21">
        <v>223300</v>
      </c>
      <c r="J21">
        <v>0.36115154455766</v>
      </c>
      <c r="K21">
        <f>IFERROR(ROUND(D21-MAX(I21,0)*03_Assumptions!$B$37,0),"")</f>
      </c>
      <c r="L21">
        <v>0</v>
      </c>
      <c r="M21"/>
      <c r="N21">
        <v>49</v>
      </c>
      <c r="O21"/>
      <c r="P21"/>
      <c r="Q21"/>
      <c r="R21" t="inlineStr">
        <is>
          <t xml:space="preserve">Idealista</t>
        </is>
      </c>
    </row>
    <row r="22">
      <c r="A22" t="inlineStr">
        <is>
          <t xml:space="preserve">IDL-112376783</t>
        </is>
      </c>
      <c r="B22" t="inlineStr">
        <is>
          <t xml:space="preserve">Flat / apartment in Constitucion (sp), San Pedro Pueblo, Marbella</t>
        </is>
      </c>
      <c r="C22" t="inlineStr">
        <is>
          <t xml:space="preserve">Marbella</t>
        </is>
      </c>
      <c r="D22">
        <v>370000</v>
      </c>
      <c r="E22" t="inlineStr">
        <is>
          <t xml:space="preserve">110.00</t>
        </is>
      </c>
      <c r="F22">
        <v>3363.6363636364</v>
      </c>
      <c r="G22">
        <v>5152.5</v>
      </c>
      <c r="H22">
        <v>566775</v>
      </c>
      <c r="I22">
        <v>196775</v>
      </c>
      <c r="J22">
        <v>0.34718362665961</v>
      </c>
      <c r="K22">
        <f>IFERROR(ROUND(D22-MAX(I22,0)*03_Assumptions!$B$37,0),"")</f>
      </c>
      <c r="L22">
        <v>0</v>
      </c>
      <c r="M22"/>
      <c r="N22">
        <v>49</v>
      </c>
      <c r="O22"/>
      <c r="P22" t="inlineStr">
        <is>
          <t xml:space="preserve">do not miss this OPPORTUNITY</t>
        </is>
      </c>
      <c r="Q22"/>
      <c r="R22" t="inlineStr">
        <is>
          <t xml:space="preserve">Idealista</t>
        </is>
      </c>
    </row>
    <row r="23">
      <c r="A23" t="inlineStr">
        <is>
          <t xml:space="preserve">IDL-112377354</t>
        </is>
      </c>
      <c r="B23" t="inlineStr">
        <is>
          <t xml:space="preserve">Flat / apartment in Avenida de la Constitución, San Pedro Pueblo, Marbella</t>
        </is>
      </c>
      <c r="C23" t="inlineStr">
        <is>
          <t xml:space="preserve">Marbella</t>
        </is>
      </c>
      <c r="D23">
        <v>370000</v>
      </c>
      <c r="E23" t="inlineStr">
        <is>
          <t xml:space="preserve">110.00</t>
        </is>
      </c>
      <c r="F23">
        <v>3363.6363636364</v>
      </c>
      <c r="G23">
        <v>5152.5</v>
      </c>
      <c r="H23">
        <v>566775</v>
      </c>
      <c r="I23">
        <v>196775</v>
      </c>
      <c r="J23">
        <v>0.34718362665961</v>
      </c>
      <c r="K23">
        <f>IFERROR(ROUND(D23-MAX(I23,0)*03_Assumptions!$B$37,0),"")</f>
      </c>
      <c r="L23">
        <v>0</v>
      </c>
      <c r="M23"/>
      <c r="N23">
        <v>49</v>
      </c>
      <c r="O23"/>
      <c r="P23" t="inlineStr">
        <is>
          <t xml:space="preserve">Don't miss this opportunity!</t>
        </is>
      </c>
      <c r="Q23"/>
      <c r="R23" t="inlineStr">
        <is>
          <t xml:space="preserve">Idealista</t>
        </is>
      </c>
    </row>
    <row r="24">
      <c r="A24" t="inlineStr">
        <is>
          <t xml:space="preserve">YAE-jht::real-estate::60515-112401851</t>
        </is>
      </c>
      <c r="B24" t="inlineStr">
        <is>
          <t xml:space="preserve">Piso en alquiler en calle De Piamonte, Justicia - Chueca en Centro en Madrid</t>
        </is>
      </c>
      <c r="C24" t="inlineStr">
        <is>
          <t xml:space="preserve">Madrid</t>
        </is>
      </c>
      <c r="D24">
        <v>1200</v>
      </c>
      <c r="E24" t="inlineStr">
        <is>
          <t xml:space="preserve">54.00</t>
        </is>
      </c>
      <c r="F24">
        <v>22.222222222222</v>
      </c>
      <c r="G24">
        <v>34</v>
      </c>
      <c r="H24">
        <v>1836</v>
      </c>
      <c r="I24">
        <v>636</v>
      </c>
      <c r="J24">
        <v>0.34640522875817</v>
      </c>
      <c r="K24">
        <f>IFERROR(ROUND(D24-MAX(I24,0)*03_Assumptions!$B$37,0),"")</f>
      </c>
      <c r="L24">
        <v>0</v>
      </c>
      <c r="M24"/>
      <c r="N24">
        <v>48</v>
      </c>
      <c r="O24"/>
      <c r="P24"/>
      <c r="Q24"/>
      <c r="R24" t="inlineStr">
        <is>
          <t xml:space="preserve">Yaencontre</t>
        </is>
      </c>
    </row>
    <row r="25">
      <c r="A25" t="inlineStr">
        <is>
          <t xml:space="preserve">IDL-112560571</t>
        </is>
      </c>
      <c r="B25" t="inlineStr">
        <is>
          <t xml:space="preserve">Flat / apartment in Calle Doctor Mañas Bernabéu, Cruz del Humilladero - Los Tilos, Málaga</t>
        </is>
      </c>
      <c r="C25" t="inlineStr">
        <is>
          <t xml:space="preserve">Málaga</t>
        </is>
      </c>
      <c r="D25">
        <v>210000</v>
      </c>
      <c r="E25" t="inlineStr">
        <is>
          <t xml:space="preserve">83.00</t>
        </is>
      </c>
      <c r="F25">
        <v>2530.1204819277</v>
      </c>
      <c r="G25">
        <v>3861.5</v>
      </c>
      <c r="H25">
        <v>320505</v>
      </c>
      <c r="I25">
        <v>110505</v>
      </c>
      <c r="J25">
        <v>0.34478299056644</v>
      </c>
      <c r="K25">
        <f>IFERROR(ROUND(D25-MAX(I25,0)*03_Assumptions!$B$37,0),"")</f>
      </c>
      <c r="L25">
        <v>0</v>
      </c>
      <c r="M25"/>
      <c r="N25">
        <v>31</v>
      </c>
      <c r="O25"/>
      <c r="P25"/>
      <c r="Q25"/>
      <c r="R25" t="inlineStr">
        <is>
          <t xml:space="preserve">Idealista</t>
        </is>
      </c>
    </row>
    <row r="26">
      <c r="A26" t="inlineStr">
        <is>
          <t xml:space="preserve">FTC-190461706</t>
        </is>
      </c>
      <c r="B26" t="inlineStr">
        <is>
          <t xml:space="preserve">Ático con ascensor en  Paseo del Golf #Blorque 9 , Santa María</t>
        </is>
      </c>
      <c r="C26" t="inlineStr">
        <is>
          <t xml:space="preserve">Marbella</t>
        </is>
      </c>
      <c r="D26">
        <v>465000</v>
      </c>
      <c r="E26" t="inlineStr">
        <is>
          <t xml:space="preserve">137.00</t>
        </is>
      </c>
      <c r="F26">
        <v>3394.1605839416</v>
      </c>
      <c r="G26">
        <v>5152.5</v>
      </c>
      <c r="H26">
        <v>705893</v>
      </c>
      <c r="I26">
        <v>240893</v>
      </c>
      <c r="J26">
        <v>0.34125946939513</v>
      </c>
      <c r="K26">
        <f>IFERROR(ROUND(D26-MAX(I26,0)*03_Assumptions!$B$37,0),"")</f>
      </c>
      <c r="L26">
        <v>0</v>
      </c>
      <c r="M26"/>
      <c r="N26">
        <v>49</v>
      </c>
      <c r="O26"/>
      <c r="P26"/>
      <c r="Q26"/>
      <c r="R26" t="inlineStr">
        <is>
          <t xml:space="preserve">Fotocasa</t>
        </is>
      </c>
    </row>
    <row r="27">
      <c r="A27" t="inlineStr">
        <is>
          <t xml:space="preserve">IDL-112560150</t>
        </is>
      </c>
      <c r="B27" t="inlineStr">
        <is>
          <t xml:space="preserve">Terraced house in Campanillas, Málaga</t>
        </is>
      </c>
      <c r="C27" t="inlineStr">
        <is>
          <t xml:space="preserve">Málaga</t>
        </is>
      </c>
      <c r="D27">
        <v>530000</v>
      </c>
      <c r="E27" t="inlineStr">
        <is>
          <t xml:space="preserve">203.00</t>
        </is>
      </c>
      <c r="F27">
        <v>2610.8374384236</v>
      </c>
      <c r="G27">
        <v>3861.5</v>
      </c>
      <c r="H27">
        <v>783885</v>
      </c>
      <c r="I27">
        <v>253885</v>
      </c>
      <c r="J27">
        <v>0.32387998487022</v>
      </c>
      <c r="K27">
        <f>IFERROR(ROUND(D27-MAX(I27,0)*03_Assumptions!$B$37,0),"")</f>
      </c>
      <c r="L27">
        <v>0</v>
      </c>
      <c r="M27"/>
      <c r="N27">
        <v>31</v>
      </c>
      <c r="O27"/>
      <c r="P27"/>
      <c r="Q27"/>
      <c r="R27" t="inlineStr">
        <is>
          <t xml:space="preserve">Idealista</t>
        </is>
      </c>
    </row>
    <row r="28">
      <c r="A28" t="inlineStr">
        <is>
          <t xml:space="preserve">IDL-112397357</t>
        </is>
      </c>
      <c r="B28" t="inlineStr">
        <is>
          <t xml:space="preserve">Flat / apartment in Calle de Matilde Landa, Ventilla-Almenara, Madrid</t>
        </is>
      </c>
      <c r="C28" t="inlineStr">
        <is>
          <t xml:space="preserve">Madrid</t>
        </is>
      </c>
      <c r="D28">
        <v>1800</v>
      </c>
      <c r="E28" t="inlineStr">
        <is>
          <t xml:space="preserve">78.00</t>
        </is>
      </c>
      <c r="F28">
        <v>23.076923076923</v>
      </c>
      <c r="G28">
        <v>34</v>
      </c>
      <c r="H28">
        <v>2652</v>
      </c>
      <c r="I28">
        <v>852</v>
      </c>
      <c r="J28">
        <v>0.32126696832579</v>
      </c>
      <c r="K28">
        <f>IFERROR(ROUND(D28-MAX(I28,0)*03_Assumptions!$B$37,0),"")</f>
      </c>
      <c r="L28">
        <v>0</v>
      </c>
      <c r="M28"/>
      <c r="N28">
        <v>49</v>
      </c>
      <c r="O28"/>
      <c r="P28"/>
      <c r="Q28"/>
      <c r="R28" t="inlineStr">
        <is>
          <t xml:space="preserve">Idealista</t>
        </is>
      </c>
    </row>
    <row r="29">
      <c r="A29" t="inlineStr">
        <is>
          <t xml:space="preserve">HTC-39921000000936</t>
        </is>
      </c>
      <c r="B29" t="inlineStr">
        <is>
          <t xml:space="preserve">Piso Calle de rafael bergamín. Piso en exclusiva urbanización de lujo en venta en san juan baut</t>
        </is>
      </c>
      <c r="C29" t="inlineStr">
        <is>
          <t xml:space="preserve">Madrid</t>
        </is>
      </c>
      <c r="D29">
        <v>745000</v>
      </c>
      <c r="E29" t="inlineStr">
        <is>
          <t xml:space="preserve">118.00</t>
        </is>
      </c>
      <c r="F29">
        <v>6313.5593220339</v>
      </c>
      <c r="G29">
        <v>9286</v>
      </c>
      <c r="H29">
        <v>1095748</v>
      </c>
      <c r="I29">
        <v>350748</v>
      </c>
      <c r="J29">
        <v>0.32009914688414</v>
      </c>
      <c r="K29">
        <f>IFERROR(ROUND(D29-MAX(I29,0)*03_Assumptions!$B$37,0),"")</f>
      </c>
      <c r="L29">
        <v>0</v>
      </c>
      <c r="M29"/>
      <c r="N29">
        <v>49</v>
      </c>
      <c r="O29"/>
      <c r="P29"/>
      <c r="Q29"/>
      <c r="R29" t="inlineStr">
        <is>
          <t xml:space="preserve">Habitaclia</t>
        </is>
      </c>
    </row>
    <row r="30">
      <c r="A30" t="inlineStr">
        <is>
          <t xml:space="preserve">IDL-112560952</t>
        </is>
      </c>
      <c r="B30" t="inlineStr">
        <is>
          <t xml:space="preserve">Flat / apartment in Alameda de Capuchinos, 22, El Ejido, Málaga</t>
        </is>
      </c>
      <c r="C30" t="inlineStr">
        <is>
          <t xml:space="preserve">Málaga</t>
        </is>
      </c>
      <c r="D30">
        <v>250000</v>
      </c>
      <c r="E30" t="inlineStr">
        <is>
          <t xml:space="preserve">95.00</t>
        </is>
      </c>
      <c r="F30">
        <v>2631.5789473684</v>
      </c>
      <c r="G30">
        <v>3861.5</v>
      </c>
      <c r="H30">
        <v>366843</v>
      </c>
      <c r="I30">
        <v>116843</v>
      </c>
      <c r="J30">
        <v>0.31850862427336</v>
      </c>
      <c r="K30">
        <f>IFERROR(ROUND(D30-MAX(I30,0)*03_Assumptions!$B$37,0),"")</f>
      </c>
      <c r="L30">
        <v>0</v>
      </c>
      <c r="M30"/>
      <c r="N30">
        <v>31</v>
      </c>
      <c r="O30"/>
      <c r="P30"/>
      <c r="Q30"/>
      <c r="R30" t="inlineStr">
        <is>
          <t xml:space="preserve">Idealista</t>
        </is>
      </c>
    </row>
    <row r="31">
      <c r="A31" t="inlineStr">
        <is>
          <t xml:space="preserve">IDL-112377275</t>
        </is>
      </c>
      <c r="B31" t="inlineStr">
        <is>
          <t xml:space="preserve">Flat / apartment in Constitucion (sp), San Pedro Pueblo, Marbella</t>
        </is>
      </c>
      <c r="C31" t="inlineStr">
        <is>
          <t xml:space="preserve">Marbella</t>
        </is>
      </c>
      <c r="D31">
        <v>370000</v>
      </c>
      <c r="E31" t="inlineStr">
        <is>
          <t xml:space="preserve">105.00</t>
        </is>
      </c>
      <c r="F31">
        <v>3523.8095238095</v>
      </c>
      <c r="G31">
        <v>5152.5</v>
      </c>
      <c r="H31">
        <v>541013</v>
      </c>
      <c r="I31">
        <v>171013</v>
      </c>
      <c r="J31">
        <v>0.31609713269102</v>
      </c>
      <c r="K31">
        <f>IFERROR(ROUND(D31-MAX(I31,0)*03_Assumptions!$B$37,0),"")</f>
      </c>
      <c r="L31">
        <v>0</v>
      </c>
      <c r="M31"/>
      <c r="N31">
        <v>49</v>
      </c>
      <c r="O31"/>
      <c r="P31"/>
      <c r="Q31"/>
      <c r="R31" t="inlineStr">
        <is>
          <t xml:space="preserve">Idealista</t>
        </is>
      </c>
    </row>
    <row r="32">
      <c r="A32" t="inlineStr">
        <is>
          <t xml:space="preserve">IDL-112561765</t>
        </is>
      </c>
      <c r="B32" t="inlineStr">
        <is>
          <t xml:space="preserve">Flat / apartment in Avenida del Doctor Marañón, Martiricos - La Roca, Málaga</t>
        </is>
      </c>
      <c r="C32" t="inlineStr">
        <is>
          <t xml:space="preserve">Málaga</t>
        </is>
      </c>
      <c r="D32">
        <v>258000</v>
      </c>
      <c r="E32" t="inlineStr">
        <is>
          <t xml:space="preserve">97.00</t>
        </is>
      </c>
      <c r="F32">
        <v>2659.793814433</v>
      </c>
      <c r="G32">
        <v>3861.5</v>
      </c>
      <c r="H32">
        <v>374566</v>
      </c>
      <c r="I32">
        <v>116566</v>
      </c>
      <c r="J32">
        <v>0.31120191261608</v>
      </c>
      <c r="K32">
        <f>IFERROR(ROUND(D32-MAX(I32,0)*03_Assumptions!$B$37,0),"")</f>
      </c>
      <c r="L32">
        <v>0</v>
      </c>
      <c r="M32"/>
      <c r="N32">
        <v>31</v>
      </c>
      <c r="O32"/>
      <c r="P32"/>
      <c r="Q32"/>
      <c r="R32" t="inlineStr">
        <is>
          <t xml:space="preserve">Idealista</t>
        </is>
      </c>
    </row>
    <row r="33">
      <c r="A33" t="inlineStr">
        <is>
          <t xml:space="preserve">IDL-112381998</t>
        </is>
      </c>
      <c r="B33" t="inlineStr">
        <is>
          <t xml:space="preserve">Flat / apartment in Avenida Mar Mediterráneo, Linda Vista-Nueva Alcántara-Cortijo Blanco, Marbella</t>
        </is>
      </c>
      <c r="C33" t="inlineStr">
        <is>
          <t xml:space="preserve">Marbella</t>
        </is>
      </c>
      <c r="D33">
        <v>1200000</v>
      </c>
      <c r="E33" t="inlineStr">
        <is>
          <t xml:space="preserve">338.00</t>
        </is>
      </c>
      <c r="F33">
        <v>3550.2958579882</v>
      </c>
      <c r="G33">
        <v>5152.5</v>
      </c>
      <c r="H33">
        <v>1741545</v>
      </c>
      <c r="I33">
        <v>541545</v>
      </c>
      <c r="J33">
        <v>0.31095665056028</v>
      </c>
      <c r="K33">
        <f>IFERROR(ROUND(D33-MAX(I33,0)*03_Assumptions!$B$37,0),"")</f>
      </c>
      <c r="L33">
        <v>0</v>
      </c>
      <c r="M33"/>
      <c r="N33">
        <v>49</v>
      </c>
      <c r="O33"/>
      <c r="P33" t="inlineStr">
        <is>
          <t xml:space="preserve">rare opportunity to own a versatile and distinctive home in a highly sought-after location</t>
        </is>
      </c>
      <c r="Q33"/>
      <c r="R33" t="inlineStr">
        <is>
          <t xml:space="preserve">Idealista</t>
        </is>
      </c>
    </row>
    <row r="34">
      <c r="A34" t="inlineStr">
        <is>
          <t xml:space="preserve">PIS-20026385030_992099</t>
        </is>
      </c>
      <c r="B34" t="inlineStr">
        <is>
          <t xml:space="preserve">Piso en calle Mayor, 45</t>
        </is>
      </c>
      <c r="C34" t="inlineStr">
        <is>
          <t xml:space="preserve">Madrid</t>
        </is>
      </c>
      <c r="D34">
        <v>2550</v>
      </c>
      <c r="E34" t="inlineStr">
        <is>
          <t xml:space="preserve">107.00</t>
        </is>
      </c>
      <c r="F34">
        <v>23.831775700935</v>
      </c>
      <c r="G34">
        <v>34</v>
      </c>
      <c r="H34">
        <v>3638</v>
      </c>
      <c r="I34">
        <v>1088</v>
      </c>
      <c r="J34">
        <v>0.29906542056075</v>
      </c>
      <c r="K34">
        <f>IFERROR(ROUND(D34-MAX(I34,0)*03_Assumptions!$B$37,0),"")</f>
      </c>
      <c r="L34">
        <v>0</v>
      </c>
      <c r="M34"/>
      <c r="N34">
        <v>49</v>
      </c>
      <c r="O34"/>
      <c r="P34"/>
      <c r="Q34"/>
      <c r="R34" t="inlineStr">
        <is>
          <t xml:space="preserve">Pisos</t>
        </is>
      </c>
    </row>
    <row r="35">
      <c r="A35" t="inlineStr">
        <is>
          <t xml:space="preserve">IDL-112561030</t>
        </is>
      </c>
      <c r="B35" t="inlineStr">
        <is>
          <t xml:space="preserve">Flat / apartment in Avenida Manuel Gorria, Olletas - Sierra Blanquilla, Málaga</t>
        </is>
      </c>
      <c r="C35" t="inlineStr">
        <is>
          <t xml:space="preserve">Málaga</t>
        </is>
      </c>
      <c r="D35">
        <v>250000</v>
      </c>
      <c r="E35" t="inlineStr">
        <is>
          <t xml:space="preserve">90.00</t>
        </is>
      </c>
      <c r="F35">
        <v>2777.7777777778</v>
      </c>
      <c r="G35">
        <v>3861.5</v>
      </c>
      <c r="H35">
        <v>347535</v>
      </c>
      <c r="I35">
        <v>97535</v>
      </c>
      <c r="J35">
        <v>0.28064799228855</v>
      </c>
      <c r="K35">
        <f>IFERROR(ROUND(D35-MAX(I35,0)*03_Assumptions!$B$37,0),"")</f>
      </c>
      <c r="L35">
        <v>0</v>
      </c>
      <c r="M35"/>
      <c r="N35">
        <v>31</v>
      </c>
      <c r="O35"/>
      <c r="P35"/>
      <c r="Q35"/>
      <c r="R35" t="inlineStr">
        <is>
          <t xml:space="preserve">Idealista</t>
        </is>
      </c>
    </row>
    <row r="36">
      <c r="A36" t="inlineStr">
        <is>
          <t xml:space="preserve">IDL-112397684</t>
        </is>
      </c>
      <c r="B36" t="inlineStr">
        <is>
          <t xml:space="preserve">Flat / apartment in Calle de Quintana, Argüelles, Madrid</t>
        </is>
      </c>
      <c r="C36" t="inlineStr">
        <is>
          <t xml:space="preserve">Madrid</t>
        </is>
      </c>
      <c r="D36">
        <v>2800</v>
      </c>
      <c r="E36" t="inlineStr">
        <is>
          <t xml:space="preserve">114.00</t>
        </is>
      </c>
      <c r="F36">
        <v>24.561403508772</v>
      </c>
      <c r="G36">
        <v>34</v>
      </c>
      <c r="H36">
        <v>3876</v>
      </c>
      <c r="I36">
        <v>1076</v>
      </c>
      <c r="J36">
        <v>0.27760577915377</v>
      </c>
      <c r="K36">
        <f>IFERROR(ROUND(D36-MAX(I36,0)*03_Assumptions!$B$37,0),"")</f>
      </c>
      <c r="L36">
        <v>0</v>
      </c>
      <c r="M36"/>
      <c r="N36">
        <v>49</v>
      </c>
      <c r="O36"/>
      <c r="P36" t="inlineStr">
        <is>
          <t xml:space="preserve">An ideal opportunity for those looking for a bright, comfortable, and well-connected home</t>
        </is>
      </c>
      <c r="Q36"/>
      <c r="R36" t="inlineStr">
        <is>
          <t xml:space="preserve">Idealista</t>
        </is>
      </c>
    </row>
    <row r="37">
      <c r="A37" t="inlineStr">
        <is>
          <t xml:space="preserve">IDL-112555018</t>
        </is>
      </c>
      <c r="B37" t="inlineStr">
        <is>
          <t xml:space="preserve">Terraced house in Los Almendros - El Limonero - El Tomillar, Málaga</t>
        </is>
      </c>
      <c r="C37" t="inlineStr">
        <is>
          <t xml:space="preserve">Málaga</t>
        </is>
      </c>
      <c r="D37">
        <v>387260</v>
      </c>
      <c r="E37" t="inlineStr">
        <is>
          <t xml:space="preserve">138.00</t>
        </is>
      </c>
      <c r="F37">
        <v>2806.231884058</v>
      </c>
      <c r="G37">
        <v>3861.5</v>
      </c>
      <c r="H37">
        <v>532887</v>
      </c>
      <c r="I37">
        <v>145627</v>
      </c>
      <c r="J37">
        <v>0.27327932563564</v>
      </c>
      <c r="K37">
        <f>IFERROR(ROUND(D37-MAX(I37,0)*03_Assumptions!$B$37,0),"")</f>
      </c>
      <c r="L37">
        <v>0</v>
      </c>
      <c r="M37"/>
      <c r="N37">
        <v>31</v>
      </c>
      <c r="O37"/>
      <c r="P37"/>
      <c r="Q37"/>
      <c r="R37" t="inlineStr">
        <is>
          <t xml:space="preserve">Idealista</t>
        </is>
      </c>
    </row>
    <row r="38">
      <c r="A38" t="inlineStr">
        <is>
          <t xml:space="preserve">IDL-112393082</t>
        </is>
      </c>
      <c r="B38" t="inlineStr">
        <is>
          <t xml:space="preserve">Flat / apartment in Avenida de Barcelona, Linda Vista-Nueva Alcántara-Cortijo Blanco, Marbella</t>
        </is>
      </c>
      <c r="C38" t="inlineStr">
        <is>
          <t xml:space="preserve">Marbella</t>
        </is>
      </c>
      <c r="D38">
        <v>570000</v>
      </c>
      <c r="E38" t="inlineStr">
        <is>
          <t xml:space="preserve">152.00</t>
        </is>
      </c>
      <c r="F38">
        <v>3750</v>
      </c>
      <c r="G38">
        <v>5152.5</v>
      </c>
      <c r="H38">
        <v>783180</v>
      </c>
      <c r="I38">
        <v>213180</v>
      </c>
      <c r="J38">
        <v>0.27219796215429</v>
      </c>
      <c r="K38">
        <f>IFERROR(ROUND(D38-MAX(I38,0)*03_Assumptions!$B$37,0),"")</f>
      </c>
      <c r="L38">
        <v>0</v>
      </c>
      <c r="M38"/>
      <c r="N38">
        <v>49</v>
      </c>
      <c r="O38"/>
      <c r="P38" t="inlineStr">
        <is>
          <t xml:space="preserve">An excellent opportunity for those looking for space, comfort, and quality communal facilities</t>
        </is>
      </c>
      <c r="Q38" t="inlineStr">
        <is>
          <t xml:space="preserve">AREA_MISMATCH</t>
        </is>
      </c>
      <c r="R38" t="inlineStr">
        <is>
          <t xml:space="preserve">Idealista</t>
        </is>
      </c>
    </row>
    <row r="39">
      <c r="A39" t="inlineStr">
        <is>
          <t xml:space="preserve">IDL-112397601</t>
        </is>
      </c>
      <c r="B39" t="inlineStr">
        <is>
          <t xml:space="preserve">Flat / apartment in Calle del Doctor Piga Nn, Lavapiés-Embajadores, Madrid</t>
        </is>
      </c>
      <c r="C39" t="inlineStr">
        <is>
          <t xml:space="preserve">Madrid</t>
        </is>
      </c>
      <c r="D39">
        <v>1300</v>
      </c>
      <c r="E39" t="inlineStr">
        <is>
          <t xml:space="preserve">52.00</t>
        </is>
      </c>
      <c r="F39">
        <v>25</v>
      </c>
      <c r="G39">
        <v>34</v>
      </c>
      <c r="H39">
        <v>1768</v>
      </c>
      <c r="I39">
        <v>468</v>
      </c>
      <c r="J39">
        <v>0.26470588235294</v>
      </c>
      <c r="K39">
        <f>IFERROR(ROUND(D39-MAX(I39,0)*03_Assumptions!$B$37,0),"")</f>
      </c>
      <c r="L39">
        <v>0</v>
      </c>
      <c r="M39"/>
      <c r="N39">
        <v>49</v>
      </c>
      <c r="O39"/>
      <c r="P39"/>
      <c r="Q39"/>
      <c r="R39" t="inlineStr">
        <is>
          <t xml:space="preserve">Idealista</t>
        </is>
      </c>
    </row>
    <row r="40">
      <c r="A40" t="inlineStr">
        <is>
          <t xml:space="preserve">IDL-112392317</t>
        </is>
      </c>
      <c r="B40" t="inlineStr">
        <is>
          <t xml:space="preserve">Flat / apartment in Rodeo Alto-Guadaiza-La Campana, Marbella</t>
        </is>
      </c>
      <c r="C40" t="inlineStr">
        <is>
          <t xml:space="preserve">Marbella</t>
        </is>
      </c>
      <c r="D40">
        <v>530000</v>
      </c>
      <c r="E40" t="inlineStr">
        <is>
          <t xml:space="preserve">134.00</t>
        </is>
      </c>
      <c r="F40">
        <v>3955.223880597</v>
      </c>
      <c r="G40">
        <v>5152.5</v>
      </c>
      <c r="H40">
        <v>690435</v>
      </c>
      <c r="I40">
        <v>160435</v>
      </c>
      <c r="J40">
        <v>0.23236799988413</v>
      </c>
      <c r="K40">
        <f>IFERROR(ROUND(D40-MAX(I40,0)*03_Assumptions!$B$37,0),"")</f>
      </c>
      <c r="L40">
        <v>0</v>
      </c>
      <c r="M40"/>
      <c r="N40">
        <v>49</v>
      </c>
      <c r="O40"/>
      <c r="P40"/>
      <c r="Q40"/>
      <c r="R40" t="inlineStr">
        <is>
          <t xml:space="preserve">Idealista</t>
        </is>
      </c>
    </row>
    <row r="41">
      <c r="A41" t="inlineStr">
        <is>
          <t xml:space="preserve">YAE-jht::real-estate::48157-112399850</t>
        </is>
      </c>
      <c r="B41" t="inlineStr">
        <is>
          <t xml:space="preserve">Piso en venta, Las Gaviotas en Fuengirola</t>
        </is>
      </c>
      <c r="C41" t="inlineStr">
        <is>
          <t xml:space="preserve">Fuengirola</t>
        </is>
      </c>
      <c r="D41">
        <v>480000</v>
      </c>
      <c r="E41" t="inlineStr">
        <is>
          <t xml:space="preserve">138.00</t>
        </is>
      </c>
      <c r="F41">
        <v>3478.2608695652</v>
      </c>
      <c r="G41">
        <v>4489.8</v>
      </c>
      <c r="H41">
        <v>619592</v>
      </c>
      <c r="I41">
        <v>139592</v>
      </c>
      <c r="J41">
        <v>0.22529714696307</v>
      </c>
      <c r="K41">
        <f>IFERROR(ROUND(D41-MAX(I41,0)*03_Assumptions!$B$37,0),"")</f>
      </c>
      <c r="L41">
        <v>0</v>
      </c>
      <c r="M41"/>
      <c r="N41">
        <v>48</v>
      </c>
      <c r="O41"/>
      <c r="P41"/>
      <c r="Q41"/>
      <c r="R41" t="inlineStr">
        <is>
          <t xml:space="preserve">Yaencontre</t>
        </is>
      </c>
    </row>
    <row r="42">
      <c r="A42" t="inlineStr">
        <is>
          <t xml:space="preserve">IDL-112332125</t>
        </is>
      </c>
      <c r="B42" t="inlineStr">
        <is>
          <t xml:space="preserve">Flat / apartment in Calle Alverja, 5, Lucero, Madrid</t>
        </is>
      </c>
      <c r="C42" t="inlineStr">
        <is>
          <t xml:space="preserve">Madrid</t>
        </is>
      </c>
      <c r="D42">
        <v>1195</v>
      </c>
      <c r="E42" t="inlineStr">
        <is>
          <t xml:space="preserve">45.00</t>
        </is>
      </c>
      <c r="F42">
        <v>26.555555555556</v>
      </c>
      <c r="G42">
        <v>34</v>
      </c>
      <c r="H42">
        <v>1530</v>
      </c>
      <c r="I42">
        <v>335</v>
      </c>
      <c r="J42">
        <v>0.21895424836601</v>
      </c>
      <c r="K42">
        <f>IFERROR(ROUND(D42-MAX(I42,0)*03_Assumptions!$B$37,0),"")</f>
      </c>
      <c r="L42">
        <v>0</v>
      </c>
      <c r="M42"/>
      <c r="N42">
        <v>49</v>
      </c>
      <c r="O42"/>
      <c r="P42"/>
      <c r="Q42"/>
      <c r="R42" t="inlineStr">
        <is>
          <t xml:space="preserve">Idealista</t>
        </is>
      </c>
    </row>
    <row r="43">
      <c r="A43" t="inlineStr">
        <is>
          <t xml:space="preserve">YAE-jht::real-estate::48157-112399892</t>
        </is>
      </c>
      <c r="B43" t="inlineStr">
        <is>
          <t xml:space="preserve">Piso en venta, Las Gaviotas en Fuengirola</t>
        </is>
      </c>
      <c r="C43" t="inlineStr">
        <is>
          <t xml:space="preserve">Fuengirola</t>
        </is>
      </c>
      <c r="D43">
        <v>490000</v>
      </c>
      <c r="E43" t="inlineStr">
        <is>
          <t xml:space="preserve">138.00</t>
        </is>
      </c>
      <c r="F43">
        <v>3550.7246376812</v>
      </c>
      <c r="G43">
        <v>4489.8</v>
      </c>
      <c r="H43">
        <v>619592</v>
      </c>
      <c r="I43">
        <v>129592</v>
      </c>
      <c r="J43">
        <v>0.20915750419147</v>
      </c>
      <c r="K43">
        <f>IFERROR(ROUND(D43-MAX(I43,0)*03_Assumptions!$B$37,0),"")</f>
      </c>
      <c r="L43">
        <v>0</v>
      </c>
      <c r="M43"/>
      <c r="N43">
        <v>48</v>
      </c>
      <c r="O43"/>
      <c r="P43"/>
      <c r="Q43"/>
      <c r="R43" t="inlineStr">
        <is>
          <t xml:space="preserve">Yaencontre</t>
        </is>
      </c>
    </row>
    <row r="44">
      <c r="A44" t="inlineStr">
        <is>
          <t xml:space="preserve">IDL-112370957</t>
        </is>
      </c>
      <c r="B44" t="inlineStr">
        <is>
          <t xml:space="preserve">Flat / apartment in San Pedro Pueblo, Marbella</t>
        </is>
      </c>
      <c r="C44" t="inlineStr">
        <is>
          <t xml:space="preserve">Marbella</t>
        </is>
      </c>
      <c r="D44">
        <v>388000</v>
      </c>
      <c r="E44" t="inlineStr">
        <is>
          <t xml:space="preserve">95.00</t>
        </is>
      </c>
      <c r="F44">
        <v>4084.2105263158</v>
      </c>
      <c r="G44">
        <v>5152.5</v>
      </c>
      <c r="H44">
        <v>489488</v>
      </c>
      <c r="I44">
        <v>101488</v>
      </c>
      <c r="J44">
        <v>0.2073342015884</v>
      </c>
      <c r="K44">
        <f>IFERROR(ROUND(D44-MAX(I44,0)*03_Assumptions!$B$37,0),"")</f>
      </c>
      <c r="L44">
        <v>0</v>
      </c>
      <c r="M44"/>
      <c r="N44">
        <v>49</v>
      </c>
      <c r="O44"/>
      <c r="P44"/>
      <c r="Q44"/>
      <c r="R44" t="inlineStr">
        <is>
          <t xml:space="preserve">Idealista</t>
        </is>
      </c>
    </row>
    <row r="45">
      <c r="A45" t="inlineStr">
        <is>
          <t xml:space="preserve">IDL-112560171</t>
        </is>
      </c>
      <c r="B45" t="inlineStr">
        <is>
          <t xml:space="preserve">Flat / apartment in Los Castillejos - La Trinidad, Málaga</t>
        </is>
      </c>
      <c r="C45" t="inlineStr">
        <is>
          <t xml:space="preserve">Málaga</t>
        </is>
      </c>
      <c r="D45">
        <v>220000</v>
      </c>
      <c r="E45" t="inlineStr">
        <is>
          <t xml:space="preserve">71.00</t>
        </is>
      </c>
      <c r="F45">
        <v>3098.5915492958</v>
      </c>
      <c r="G45">
        <v>3861.5</v>
      </c>
      <c r="H45">
        <v>274167</v>
      </c>
      <c r="I45">
        <v>54167</v>
      </c>
      <c r="J45">
        <v>0.19756790125708</v>
      </c>
      <c r="K45">
        <f>IFERROR(ROUND(D45-MAX(I45,0)*03_Assumptions!$B$37,0),"")</f>
      </c>
      <c r="L45">
        <v>0</v>
      </c>
      <c r="M45"/>
      <c r="N45">
        <v>31</v>
      </c>
      <c r="O45"/>
      <c r="P45"/>
      <c r="Q45"/>
      <c r="R45" t="inlineStr">
        <is>
          <t xml:space="preserve">Idealista</t>
        </is>
      </c>
    </row>
    <row r="46">
      <c r="A46" t="inlineStr">
        <is>
          <t xml:space="preserve">IDL-112379344</t>
        </is>
      </c>
      <c r="B46" t="inlineStr">
        <is>
          <t xml:space="preserve">Flat / apartment in Avenida Pablo Ruiz Picasso Nn, San Pedro Pueblo, Marbella</t>
        </is>
      </c>
      <c r="C46" t="inlineStr">
        <is>
          <t xml:space="preserve">Marbella</t>
        </is>
      </c>
      <c r="D46">
        <v>469200</v>
      </c>
      <c r="E46" t="inlineStr">
        <is>
          <t xml:space="preserve">113.00</t>
        </is>
      </c>
      <c r="F46">
        <v>4152.2123893805</v>
      </c>
      <c r="G46">
        <v>5152.5</v>
      </c>
      <c r="H46">
        <v>582233</v>
      </c>
      <c r="I46">
        <v>113033</v>
      </c>
      <c r="J46">
        <v>0.19413636305084</v>
      </c>
      <c r="K46">
        <f>IFERROR(ROUND(D46-MAX(I46,0)*03_Assumptions!$B$37,0),"")</f>
      </c>
      <c r="L46">
        <v>0</v>
      </c>
      <c r="M46"/>
      <c r="N46">
        <v>49</v>
      </c>
      <c r="O46"/>
      <c r="P46"/>
      <c r="Q46"/>
      <c r="R46" t="inlineStr">
        <is>
          <t xml:space="preserve">Idealista</t>
        </is>
      </c>
    </row>
    <row r="47">
      <c r="A47" t="inlineStr">
        <is>
          <t xml:space="preserve">IDL-112561102</t>
        </is>
      </c>
      <c r="B47" t="inlineStr">
        <is>
          <t xml:space="preserve">Flat / apartment in Vistafranca, Málaga</t>
        </is>
      </c>
      <c r="C47" t="inlineStr">
        <is>
          <t xml:space="preserve">Málaga</t>
        </is>
      </c>
      <c r="D47">
        <v>319000</v>
      </c>
      <c r="E47" t="inlineStr">
        <is>
          <t xml:space="preserve">102.00</t>
        </is>
      </c>
      <c r="F47">
        <v>3127.4509803922</v>
      </c>
      <c r="G47">
        <v>3861.5</v>
      </c>
      <c r="H47">
        <v>393873</v>
      </c>
      <c r="I47">
        <v>74873</v>
      </c>
      <c r="J47">
        <v>0.19009426896487</v>
      </c>
      <c r="K47">
        <f>IFERROR(ROUND(D47-MAX(I47,0)*03_Assumptions!$B$37,0),"")</f>
      </c>
      <c r="L47">
        <v>0</v>
      </c>
      <c r="M47"/>
      <c r="N47">
        <v>31</v>
      </c>
      <c r="O47"/>
      <c r="P47"/>
      <c r="Q47"/>
      <c r="R47" t="inlineStr">
        <is>
          <t xml:space="preserve">Idealista</t>
        </is>
      </c>
    </row>
    <row r="48">
      <c r="A48" t="inlineStr">
        <is>
          <t xml:space="preserve">IDL-112561426</t>
        </is>
      </c>
      <c r="B48" t="inlineStr">
        <is>
          <t xml:space="preserve">Flat / apartment in La Luz, Málaga</t>
        </is>
      </c>
      <c r="C48" t="inlineStr">
        <is>
          <t xml:space="preserve">Málaga</t>
        </is>
      </c>
      <c r="D48">
        <v>269000</v>
      </c>
      <c r="E48" t="inlineStr">
        <is>
          <t xml:space="preserve">86.00</t>
        </is>
      </c>
      <c r="F48">
        <v>3127.9069767442</v>
      </c>
      <c r="G48">
        <v>3861.5</v>
      </c>
      <c r="H48">
        <v>332089</v>
      </c>
      <c r="I48">
        <v>63089</v>
      </c>
      <c r="J48">
        <v>0.18997618108399</v>
      </c>
      <c r="K48">
        <f>IFERROR(ROUND(D48-MAX(I48,0)*03_Assumptions!$B$37,0),"")</f>
      </c>
      <c r="L48">
        <v>0</v>
      </c>
      <c r="M48"/>
      <c r="N48">
        <v>31</v>
      </c>
      <c r="O48"/>
      <c r="P48"/>
      <c r="Q48"/>
      <c r="R48" t="inlineStr">
        <is>
          <t xml:space="preserve">Idealista</t>
        </is>
      </c>
    </row>
    <row r="49">
      <c r="A49" t="inlineStr">
        <is>
          <t xml:space="preserve">IDL-112379288</t>
        </is>
      </c>
      <c r="B49" t="inlineStr">
        <is>
          <t xml:space="preserve">Flat / apartment in Avenida Pablo Ruiz Picasso Nn, San Pedro Pueblo, Marbella</t>
        </is>
      </c>
      <c r="C49" t="inlineStr">
        <is>
          <t xml:space="preserve">Marbella</t>
        </is>
      </c>
      <c r="D49">
        <v>472650</v>
      </c>
      <c r="E49" t="inlineStr">
        <is>
          <t xml:space="preserve">113.00</t>
        </is>
      </c>
      <c r="F49">
        <v>4182.7433628319</v>
      </c>
      <c r="G49">
        <v>5152.5</v>
      </c>
      <c r="H49">
        <v>582233</v>
      </c>
      <c r="I49">
        <v>109583</v>
      </c>
      <c r="J49">
        <v>0.1882108951321</v>
      </c>
      <c r="K49">
        <f>IFERROR(ROUND(D49-MAX(I49,0)*03_Assumptions!$B$37,0),"")</f>
      </c>
      <c r="L49">
        <v>0</v>
      </c>
      <c r="M49"/>
      <c r="N49">
        <v>49</v>
      </c>
      <c r="O49"/>
      <c r="P49"/>
      <c r="Q49"/>
      <c r="R49" t="inlineStr">
        <is>
          <t xml:space="preserve">Idealista</t>
        </is>
      </c>
    </row>
    <row r="50">
      <c r="A50" t="inlineStr">
        <is>
          <t xml:space="preserve">IDL-112561799</t>
        </is>
      </c>
      <c r="B50" t="inlineStr">
        <is>
          <t xml:space="preserve">Flat / apartment in Avenida Carlos Haya Nn, La Florida - Parque norte, Málaga</t>
        </is>
      </c>
      <c r="C50" t="inlineStr">
        <is>
          <t xml:space="preserve">Málaga</t>
        </is>
      </c>
      <c r="D50">
        <v>254900</v>
      </c>
      <c r="E50" t="inlineStr">
        <is>
          <t xml:space="preserve">81.00</t>
        </is>
      </c>
      <c r="F50">
        <v>3146.9135802469</v>
      </c>
      <c r="G50">
        <v>3861.5</v>
      </c>
      <c r="H50">
        <v>312782</v>
      </c>
      <c r="I50">
        <v>57882</v>
      </c>
      <c r="J50">
        <v>0.18505410326378</v>
      </c>
      <c r="K50">
        <f>IFERROR(ROUND(D50-MAX(I50,0)*03_Assumptions!$B$37,0),"")</f>
      </c>
      <c r="L50">
        <v>0</v>
      </c>
      <c r="M50"/>
      <c r="N50">
        <v>31</v>
      </c>
      <c r="O50"/>
      <c r="P50"/>
      <c r="Q50"/>
      <c r="R50" t="inlineStr">
        <is>
          <t xml:space="preserve">Idealista</t>
        </is>
      </c>
    </row>
    <row r="51">
      <c r="A51" t="inlineStr">
        <is>
          <t xml:space="preserve">PIS-66685161150_106100</t>
        </is>
      </c>
      <c r="B51" t="inlineStr">
        <is>
          <t xml:space="preserve">Piso en calle de Dulce Chacón</t>
        </is>
      </c>
      <c r="C51" t="inlineStr">
        <is>
          <t xml:space="preserve">Madrid</t>
        </is>
      </c>
      <c r="D51">
        <v>1390</v>
      </c>
      <c r="E51" t="inlineStr">
        <is>
          <t xml:space="preserve">50.00</t>
        </is>
      </c>
      <c r="F51">
        <v>27.8</v>
      </c>
      <c r="G51">
        <v>34</v>
      </c>
      <c r="H51">
        <v>1700</v>
      </c>
      <c r="I51">
        <v>310</v>
      </c>
      <c r="J51">
        <v>0.18235294117647</v>
      </c>
      <c r="K51">
        <f>IFERROR(ROUND(D51-MAX(I51,0)*03_Assumptions!$B$37,0),"")</f>
      </c>
      <c r="L51">
        <v>0</v>
      </c>
      <c r="M51"/>
      <c r="N51">
        <v>49</v>
      </c>
      <c r="O51"/>
      <c r="P51"/>
      <c r="Q51"/>
      <c r="R51" t="inlineStr">
        <is>
          <t xml:space="preserve">Pisos</t>
        </is>
      </c>
    </row>
    <row r="52">
      <c r="A52" t="inlineStr">
        <is>
          <t xml:space="preserve">YAE-jht::real-estate::48157-112399851</t>
        </is>
      </c>
      <c r="B52" t="inlineStr">
        <is>
          <t xml:space="preserve">Piso en venta, Las Gaviotas en Fuengirola</t>
        </is>
      </c>
      <c r="C52" t="inlineStr">
        <is>
          <t xml:space="preserve">Fuengirola</t>
        </is>
      </c>
      <c r="D52">
        <v>495000</v>
      </c>
      <c r="E52" t="inlineStr">
        <is>
          <t xml:space="preserve">133.00</t>
        </is>
      </c>
      <c r="F52">
        <v>3721.8045112782</v>
      </c>
      <c r="G52">
        <v>4489.8</v>
      </c>
      <c r="H52">
        <v>597143</v>
      </c>
      <c r="I52">
        <v>102143</v>
      </c>
      <c r="J52">
        <v>0.17105338516678</v>
      </c>
      <c r="K52">
        <f>IFERROR(ROUND(D52-MAX(I52,0)*03_Assumptions!$B$37,0),"")</f>
      </c>
      <c r="L52">
        <v>0</v>
      </c>
      <c r="M52"/>
      <c r="N52">
        <v>48</v>
      </c>
      <c r="O52"/>
      <c r="P52"/>
      <c r="Q52"/>
      <c r="R52" t="inlineStr">
        <is>
          <t xml:space="preserve">Yaencontre</t>
        </is>
      </c>
    </row>
    <row r="53">
      <c r="A53" t="inlineStr">
        <is>
          <t xml:space="preserve">IDL-112561732</t>
        </is>
      </c>
      <c r="B53" t="inlineStr">
        <is>
          <t xml:space="preserve">Flat / apartment in Calle Poeta Ximénez Molina, 5, La Florida - Parque norte, Málaga</t>
        </is>
      </c>
      <c r="C53" t="inlineStr">
        <is>
          <t xml:space="preserve">Málaga</t>
        </is>
      </c>
      <c r="D53">
        <v>155000</v>
      </c>
      <c r="E53" t="inlineStr">
        <is>
          <t xml:space="preserve">48.00</t>
        </is>
      </c>
      <c r="F53">
        <v>3229.1666666667</v>
      </c>
      <c r="G53">
        <v>3861.5</v>
      </c>
      <c r="H53">
        <v>185352</v>
      </c>
      <c r="I53">
        <v>30352</v>
      </c>
      <c r="J53">
        <v>0.16375329103544</v>
      </c>
      <c r="K53">
        <f>IFERROR(ROUND(D53-MAX(I53,0)*03_Assumptions!$B$37,0),"")</f>
      </c>
      <c r="L53">
        <v>0</v>
      </c>
      <c r="M53"/>
      <c r="N53">
        <v>31</v>
      </c>
      <c r="O53"/>
      <c r="P53"/>
      <c r="Q53"/>
      <c r="R53" t="inlineStr">
        <is>
          <t xml:space="preserve">Idealista</t>
        </is>
      </c>
    </row>
    <row r="54">
      <c r="A54" t="inlineStr">
        <is>
          <t xml:space="preserve">IDL-112397609</t>
        </is>
      </c>
      <c r="B54" t="inlineStr">
        <is>
          <t xml:space="preserve">Flat / apartment in Calle de Ricardo Ortiz, 72, Ventas, Madrid</t>
        </is>
      </c>
      <c r="C54" t="inlineStr">
        <is>
          <t xml:space="preserve">Madrid</t>
        </is>
      </c>
      <c r="D54">
        <v>940</v>
      </c>
      <c r="E54" t="inlineStr">
        <is>
          <t xml:space="preserve">33.00</t>
        </is>
      </c>
      <c r="F54">
        <v>28.484848484848</v>
      </c>
      <c r="G54">
        <v>34</v>
      </c>
      <c r="H54">
        <v>1122</v>
      </c>
      <c r="I54">
        <v>182</v>
      </c>
      <c r="J54">
        <v>0.16221033868093</v>
      </c>
      <c r="K54">
        <f>IFERROR(ROUND(D54-MAX(I54,0)*03_Assumptions!$B$37,0),"")</f>
      </c>
      <c r="L54">
        <v>0</v>
      </c>
      <c r="M54"/>
      <c r="N54">
        <v>49</v>
      </c>
      <c r="O54"/>
      <c r="P54"/>
      <c r="Q54"/>
      <c r="R54" t="inlineStr">
        <is>
          <t xml:space="preserve">Idealista</t>
        </is>
      </c>
    </row>
    <row r="55">
      <c r="A55" t="inlineStr">
        <is>
          <t xml:space="preserve">IDL-112558566</t>
        </is>
      </c>
      <c r="B55" t="inlineStr">
        <is>
          <t xml:space="preserve">Flat / apartment in Calle Huerto de los Claveles, El Molinillo - Capuchinos, Málaga</t>
        </is>
      </c>
      <c r="C55" t="inlineStr">
        <is>
          <t xml:space="preserve">Málaga</t>
        </is>
      </c>
      <c r="D55">
        <v>350000</v>
      </c>
      <c r="E55" t="inlineStr">
        <is>
          <t xml:space="preserve">108.00</t>
        </is>
      </c>
      <c r="F55">
        <v>3240.7407407407</v>
      </c>
      <c r="G55">
        <v>3861.5</v>
      </c>
      <c r="H55">
        <v>417042</v>
      </c>
      <c r="I55">
        <v>67042</v>
      </c>
      <c r="J55">
        <v>0.1607559910033</v>
      </c>
      <c r="K55">
        <f>IFERROR(ROUND(D55-MAX(I55,0)*03_Assumptions!$B$37,0),"")</f>
      </c>
      <c r="L55">
        <v>0</v>
      </c>
      <c r="M55"/>
      <c r="N55">
        <v>31</v>
      </c>
      <c r="O55"/>
      <c r="P55"/>
      <c r="Q55"/>
      <c r="R55" t="inlineStr">
        <is>
          <t xml:space="preserve">Idealista</t>
        </is>
      </c>
    </row>
    <row r="56">
      <c r="A56" t="inlineStr">
        <is>
          <t xml:space="preserve">IDL-112561244</t>
        </is>
      </c>
      <c r="B56" t="inlineStr">
        <is>
          <t xml:space="preserve">Flat / apartment in Calle Ingeniero la Cierva, 18, La Luz, Málaga</t>
        </is>
      </c>
      <c r="C56" t="inlineStr">
        <is>
          <t xml:space="preserve">Málaga</t>
        </is>
      </c>
      <c r="D56">
        <v>279000</v>
      </c>
      <c r="E56" t="inlineStr">
        <is>
          <t xml:space="preserve">85.00</t>
        </is>
      </c>
      <c r="F56">
        <v>3282.3529411765</v>
      </c>
      <c r="G56">
        <v>3861.5</v>
      </c>
      <c r="H56">
        <v>328228</v>
      </c>
      <c r="I56">
        <v>49228</v>
      </c>
      <c r="J56">
        <v>0.14997981582896</v>
      </c>
      <c r="K56">
        <f>IFERROR(ROUND(D56-MAX(I56,0)*03_Assumptions!$B$37,0),"")</f>
      </c>
      <c r="L56">
        <v>0</v>
      </c>
      <c r="M56"/>
      <c r="N56">
        <v>31</v>
      </c>
      <c r="O56"/>
      <c r="P56"/>
      <c r="Q56"/>
      <c r="R56" t="inlineStr">
        <is>
          <t xml:space="preserve">Idealista</t>
        </is>
      </c>
    </row>
    <row r="57">
      <c r="A57" t="inlineStr">
        <is>
          <t xml:space="preserve">FTC-187678593</t>
        </is>
      </c>
      <c r="B57" t="inlineStr">
        <is>
          <t xml:space="preserve">Piso en Calle de Juan Ignacio Luca de Tena, 28, Salvador</t>
        </is>
      </c>
      <c r="C57" t="inlineStr">
        <is>
          <t xml:space="preserve">Madrid Capital</t>
        </is>
      </c>
      <c r="D57">
        <v>1825</v>
      </c>
      <c r="E57" t="inlineStr">
        <is>
          <t xml:space="preserve">81.00</t>
        </is>
      </c>
      <c r="F57">
        <v>22.530864197531</v>
      </c>
      <c r="G57">
        <v>26.5</v>
      </c>
      <c r="H57">
        <v>2147</v>
      </c>
      <c r="I57">
        <v>322</v>
      </c>
      <c r="J57">
        <v>0.14977870952714</v>
      </c>
      <c r="K57">
        <f>IFERROR(ROUND(D57-MAX(I57,0)*03_Assumptions!$B$37,0),"")</f>
      </c>
      <c r="L57">
        <v>0</v>
      </c>
      <c r="M57"/>
      <c r="N57">
        <v>49</v>
      </c>
      <c r="O57"/>
      <c r="P57"/>
      <c r="Q57"/>
      <c r="R57" t="inlineStr">
        <is>
          <t xml:space="preserve">Fotocasa</t>
        </is>
      </c>
    </row>
    <row r="58">
      <c r="A58" t="inlineStr">
        <is>
          <t xml:space="preserve">IDL-112397579</t>
        </is>
      </c>
      <c r="B58" t="inlineStr">
        <is>
          <t xml:space="preserve">Flat / apartment in Calle Imperial, 1, Sol, Madrid</t>
        </is>
      </c>
      <c r="C58" t="inlineStr">
        <is>
          <t xml:space="preserve">Madrid</t>
        </is>
      </c>
      <c r="D58">
        <v>1250</v>
      </c>
      <c r="E58" t="inlineStr">
        <is>
          <t xml:space="preserve">43.00</t>
        </is>
      </c>
      <c r="F58">
        <v>29.06976744186</v>
      </c>
      <c r="G58">
        <v>34</v>
      </c>
      <c r="H58">
        <v>1462</v>
      </c>
      <c r="I58">
        <v>212</v>
      </c>
      <c r="J58">
        <v>0.14500683994528</v>
      </c>
      <c r="K58">
        <f>IFERROR(ROUND(D58-MAX(I58,0)*03_Assumptions!$B$37,0),"")</f>
      </c>
      <c r="L58">
        <v>0</v>
      </c>
      <c r="M58"/>
      <c r="N58">
        <v>49</v>
      </c>
      <c r="O58"/>
      <c r="P58"/>
      <c r="Q58"/>
      <c r="R58" t="inlineStr">
        <is>
          <t xml:space="preserve">Idealista</t>
        </is>
      </c>
    </row>
    <row r="59">
      <c r="A59" t="inlineStr">
        <is>
          <t xml:space="preserve">YAE-jht::real-estate::48157-112399893</t>
        </is>
      </c>
      <c r="B59" t="inlineStr">
        <is>
          <t xml:space="preserve">Ático en venta, Las Gaviotas en Fuengirola</t>
        </is>
      </c>
      <c r="C59" t="inlineStr">
        <is>
          <t xml:space="preserve">Fuengirola</t>
        </is>
      </c>
      <c r="D59">
        <v>950000</v>
      </c>
      <c r="E59" t="inlineStr">
        <is>
          <t xml:space="preserve">245.00</t>
        </is>
      </c>
      <c r="F59">
        <v>3877.5510204082</v>
      </c>
      <c r="G59">
        <v>4489.8</v>
      </c>
      <c r="H59">
        <v>1100001</v>
      </c>
      <c r="I59">
        <v>150001</v>
      </c>
      <c r="J59">
        <v>0.13636442148689</v>
      </c>
      <c r="K59">
        <f>IFERROR(ROUND(D59-MAX(I59,0)*03_Assumptions!$B$37,0),"")</f>
      </c>
      <c r="L59">
        <v>0</v>
      </c>
      <c r="M59"/>
      <c r="N59">
        <v>48</v>
      </c>
      <c r="O59"/>
      <c r="P59"/>
      <c r="Q59"/>
      <c r="R59" t="inlineStr">
        <is>
          <t xml:space="preserve">Yaencontre</t>
        </is>
      </c>
    </row>
    <row r="60">
      <c r="A60" t="inlineStr">
        <is>
          <t xml:space="preserve">IDL-112392305</t>
        </is>
      </c>
      <c r="B60" t="inlineStr">
        <is>
          <t xml:space="preserve">Flat / apartment in Rodeo Alto-Guadaiza-La Campana, Marbella</t>
        </is>
      </c>
      <c r="C60" t="inlineStr">
        <is>
          <t xml:space="preserve">Marbella</t>
        </is>
      </c>
      <c r="D60">
        <v>475000</v>
      </c>
      <c r="E60" t="inlineStr">
        <is>
          <t xml:space="preserve">105.00</t>
        </is>
      </c>
      <c r="F60">
        <v>4523.8095238095</v>
      </c>
      <c r="G60">
        <v>5152.5</v>
      </c>
      <c r="H60">
        <v>541013</v>
      </c>
      <c r="I60">
        <v>66013</v>
      </c>
      <c r="J60">
        <v>0.1220165892655</v>
      </c>
      <c r="K60">
        <f>IFERROR(ROUND(D60-MAX(I60,0)*03_Assumptions!$B$37,0),"")</f>
      </c>
      <c r="L60">
        <v>0</v>
      </c>
      <c r="M60"/>
      <c r="N60">
        <v>49</v>
      </c>
      <c r="O60"/>
      <c r="P60"/>
      <c r="Q60"/>
      <c r="R60" t="inlineStr">
        <is>
          <t xml:space="preserve">Idealista</t>
        </is>
      </c>
    </row>
    <row r="61">
      <c r="A61" t="inlineStr">
        <is>
          <t xml:space="preserve">IDL-112397481</t>
        </is>
      </c>
      <c r="B61" t="inlineStr">
        <is>
          <t xml:space="preserve">Flat / apartment in Calle de Tenerife, 60, Bellas Vistas, Madrid</t>
        </is>
      </c>
      <c r="C61" t="inlineStr">
        <is>
          <t xml:space="preserve">Madrid</t>
        </is>
      </c>
      <c r="D61">
        <v>1800</v>
      </c>
      <c r="E61" t="inlineStr">
        <is>
          <t xml:space="preserve">60.00</t>
        </is>
      </c>
      <c r="F61">
        <v>30</v>
      </c>
      <c r="G61">
        <v>34</v>
      </c>
      <c r="H61">
        <v>2040</v>
      </c>
      <c r="I61">
        <v>240</v>
      </c>
      <c r="J61">
        <v>0.11764705882353</v>
      </c>
      <c r="K61">
        <f>IFERROR(ROUND(D61-MAX(I61,0)*03_Assumptions!$B$37,0),"")</f>
      </c>
      <c r="L61">
        <v>0</v>
      </c>
      <c r="M61"/>
      <c r="N61">
        <v>49</v>
      </c>
      <c r="O61"/>
      <c r="P61"/>
      <c r="Q61"/>
      <c r="R61" t="inlineStr">
        <is>
          <t xml:space="preserve">Idealista</t>
        </is>
      </c>
    </row>
    <row r="62">
      <c r="A62" t="inlineStr">
        <is>
          <t xml:space="preserve">IDL-112392316</t>
        </is>
      </c>
      <c r="B62" t="inlineStr">
        <is>
          <t xml:space="preserve">Flat / apartment in Rodeo Alto-Guadaiza-La Campana, Marbella</t>
        </is>
      </c>
      <c r="C62" t="inlineStr">
        <is>
          <t xml:space="preserve">Marbella</t>
        </is>
      </c>
      <c r="D62">
        <v>465000</v>
      </c>
      <c r="E62" t="inlineStr">
        <is>
          <t xml:space="preserve">102.00</t>
        </is>
      </c>
      <c r="F62">
        <v>4558.8235294118</v>
      </c>
      <c r="G62">
        <v>5152.5</v>
      </c>
      <c r="H62">
        <v>525555</v>
      </c>
      <c r="I62">
        <v>60555</v>
      </c>
      <c r="J62">
        <v>0.11522105203071</v>
      </c>
      <c r="K62">
        <f>IFERROR(ROUND(D62-MAX(I62,0)*03_Assumptions!$B$37,0),"")</f>
      </c>
      <c r="L62">
        <v>0</v>
      </c>
      <c r="M62"/>
      <c r="N62">
        <v>49</v>
      </c>
      <c r="O62"/>
      <c r="P62"/>
      <c r="Q62"/>
      <c r="R62" t="inlineStr">
        <is>
          <t xml:space="preserve">Idealista</t>
        </is>
      </c>
    </row>
    <row r="63">
      <c r="A63" t="inlineStr">
        <is>
          <t xml:space="preserve">FTC-190157183</t>
        </is>
      </c>
      <c r="B63" t="inlineStr">
        <is>
          <t xml:space="preserve">Piso con ascensor en Calle de Gaztambide, Gaztambide</t>
        </is>
      </c>
      <c r="C63" t="inlineStr">
        <is>
          <t xml:space="preserve">Madrid Capital</t>
        </is>
      </c>
      <c r="D63">
        <v>2700</v>
      </c>
      <c r="E63" t="inlineStr">
        <is>
          <t xml:space="preserve">115.00</t>
        </is>
      </c>
      <c r="F63">
        <v>23.478260869565</v>
      </c>
      <c r="G63">
        <v>26.5</v>
      </c>
      <c r="H63">
        <v>3048</v>
      </c>
      <c r="I63">
        <v>348</v>
      </c>
      <c r="J63">
        <v>0.11402789171452</v>
      </c>
      <c r="K63">
        <f>IFERROR(ROUND(D63-MAX(I63,0)*03_Assumptions!$B$37,0),"")</f>
      </c>
      <c r="L63">
        <v>0</v>
      </c>
      <c r="M63"/>
      <c r="N63">
        <v>49</v>
      </c>
      <c r="O63"/>
      <c r="P63"/>
      <c r="Q63"/>
      <c r="R63" t="inlineStr">
        <is>
          <t xml:space="preserve">Fotocasa</t>
        </is>
      </c>
    </row>
    <row r="64">
      <c r="A64" t="inlineStr">
        <is>
          <t xml:space="preserve">YAE-jht::real-estate::73238-112392671</t>
        </is>
      </c>
      <c r="B64" t="inlineStr">
        <is>
          <t xml:space="preserve">Piso en alquiler, Bernabéu - Hispanoamérica en Chamartín en Madrid</t>
        </is>
      </c>
      <c r="C64" t="inlineStr">
        <is>
          <t xml:space="preserve">Madrid</t>
        </is>
      </c>
      <c r="D64">
        <v>2490</v>
      </c>
      <c r="E64" t="inlineStr">
        <is>
          <t xml:space="preserve">82.00</t>
        </is>
      </c>
      <c r="F64">
        <v>30.365853658537</v>
      </c>
      <c r="G64">
        <v>34</v>
      </c>
      <c r="H64">
        <v>2788</v>
      </c>
      <c r="I64">
        <v>298</v>
      </c>
      <c r="J64">
        <v>0.10688665710187</v>
      </c>
      <c r="K64">
        <f>IFERROR(ROUND(D64-MAX(I64,0)*03_Assumptions!$B$37,0),"")</f>
      </c>
      <c r="L64">
        <v>0</v>
      </c>
      <c r="M64"/>
      <c r="N64">
        <v>48</v>
      </c>
      <c r="O64"/>
      <c r="P64"/>
      <c r="Q64"/>
      <c r="R64" t="inlineStr">
        <is>
          <t xml:space="preserve">Yaencontre</t>
        </is>
      </c>
    </row>
    <row r="65">
      <c r="A65" t="inlineStr">
        <is>
          <t xml:space="preserve">IDL-112560190</t>
        </is>
      </c>
      <c r="B65" t="inlineStr">
        <is>
          <t xml:space="preserve">Flat / apartment in Calle Martínez de la Rosa, Suárez, Málaga</t>
        </is>
      </c>
      <c r="C65" t="inlineStr">
        <is>
          <t xml:space="preserve">Málaga</t>
        </is>
      </c>
      <c r="D65">
        <v>350000</v>
      </c>
      <c r="E65" t="inlineStr">
        <is>
          <t xml:space="preserve">100.00</t>
        </is>
      </c>
      <c r="F65">
        <v>3500</v>
      </c>
      <c r="G65">
        <v>3861.5</v>
      </c>
      <c r="H65">
        <v>386150</v>
      </c>
      <c r="I65">
        <v>36150</v>
      </c>
      <c r="J65">
        <v>0.093616470283569</v>
      </c>
      <c r="K65">
        <f>IFERROR(ROUND(D65-MAX(I65,0)*03_Assumptions!$B$37,0),"")</f>
      </c>
      <c r="L65">
        <v>0</v>
      </c>
      <c r="M65"/>
      <c r="N65">
        <v>31</v>
      </c>
      <c r="O65"/>
      <c r="P65"/>
      <c r="Q65"/>
      <c r="R65" t="inlineStr">
        <is>
          <t xml:space="preserve">Idealista</t>
        </is>
      </c>
    </row>
    <row r="66">
      <c r="A66" t="inlineStr">
        <is>
          <t xml:space="preserve">IDL-112397639</t>
        </is>
      </c>
      <c r="B66" t="inlineStr">
        <is>
          <t xml:space="preserve">Flat / apartment in Calle del Moscatelar, 34, Conde Orgaz-Piovera, Madrid</t>
        </is>
      </c>
      <c r="C66" t="inlineStr">
        <is>
          <t xml:space="preserve">Madrid</t>
        </is>
      </c>
      <c r="D66">
        <v>2700</v>
      </c>
      <c r="E66" t="inlineStr">
        <is>
          <t xml:space="preserve">87.00</t>
        </is>
      </c>
      <c r="F66">
        <v>31.034482758621</v>
      </c>
      <c r="G66">
        <v>34</v>
      </c>
      <c r="H66">
        <v>2958</v>
      </c>
      <c r="I66">
        <v>258</v>
      </c>
      <c r="J66">
        <v>0.087221095334686</v>
      </c>
      <c r="K66">
        <f>IFERROR(ROUND(D66-MAX(I66,0)*03_Assumptions!$B$37,0),"")</f>
      </c>
      <c r="L66">
        <v>0</v>
      </c>
      <c r="M66"/>
      <c r="N66">
        <v>49</v>
      </c>
      <c r="O66"/>
      <c r="P66"/>
      <c r="Q66"/>
      <c r="R66" t="inlineStr">
        <is>
          <t xml:space="preserve">Idealista</t>
        </is>
      </c>
    </row>
    <row r="67">
      <c r="A67" t="inlineStr">
        <is>
          <t xml:space="preserve">IDL-112392304</t>
        </is>
      </c>
      <c r="B67" t="inlineStr">
        <is>
          <t xml:space="preserve">Flat / apartment in Rodeo Alto-Guadaiza-La Campana, Marbella</t>
        </is>
      </c>
      <c r="C67" t="inlineStr">
        <is>
          <t xml:space="preserve">Marbella</t>
        </is>
      </c>
      <c r="D67">
        <v>455000</v>
      </c>
      <c r="E67" t="inlineStr">
        <is>
          <t xml:space="preserve">96.00</t>
        </is>
      </c>
      <c r="F67">
        <v>4739.5833333333</v>
      </c>
      <c r="G67">
        <v>5152.5</v>
      </c>
      <c r="H67">
        <v>494640</v>
      </c>
      <c r="I67">
        <v>39640</v>
      </c>
      <c r="J67">
        <v>0.080139091056122</v>
      </c>
      <c r="K67">
        <f>IFERROR(ROUND(D67-MAX(I67,0)*03_Assumptions!$B$37,0),"")</f>
      </c>
      <c r="L67">
        <v>0</v>
      </c>
      <c r="M67"/>
      <c r="N67">
        <v>49</v>
      </c>
      <c r="O67"/>
      <c r="P67"/>
      <c r="Q67"/>
      <c r="R67" t="inlineStr">
        <is>
          <t xml:space="preserve">Idealista</t>
        </is>
      </c>
    </row>
    <row r="68">
      <c r="A68" t="inlineStr">
        <is>
          <t xml:space="preserve">IDL-112332116</t>
        </is>
      </c>
      <c r="B68" t="inlineStr">
        <is>
          <t xml:space="preserve">Flat / apartment in Calle de Cebreros, 64, Lucero, Madrid</t>
        </is>
      </c>
      <c r="C68" t="inlineStr">
        <is>
          <t xml:space="preserve">Madrid</t>
        </is>
      </c>
      <c r="D68">
        <v>940</v>
      </c>
      <c r="E68" t="inlineStr">
        <is>
          <t xml:space="preserve">30.00</t>
        </is>
      </c>
      <c r="F68">
        <v>31.333333333333</v>
      </c>
      <c r="G68">
        <v>34</v>
      </c>
      <c r="H68">
        <v>1020</v>
      </c>
      <c r="I68">
        <v>80</v>
      </c>
      <c r="J68">
        <v>0.07843137254902</v>
      </c>
      <c r="K68">
        <f>IFERROR(ROUND(D68-MAX(I68,0)*03_Assumptions!$B$37,0),"")</f>
      </c>
      <c r="L68">
        <v>0</v>
      </c>
      <c r="M68"/>
      <c r="N68">
        <v>49</v>
      </c>
      <c r="O68"/>
      <c r="P68"/>
      <c r="Q68"/>
      <c r="R68" t="inlineStr">
        <is>
          <t xml:space="preserve">Idealista</t>
        </is>
      </c>
    </row>
    <row r="69">
      <c r="A69" t="inlineStr">
        <is>
          <t xml:space="preserve">IDL-112258496</t>
        </is>
      </c>
      <c r="B69" t="inlineStr">
        <is>
          <t xml:space="preserve">Terraced house in Linda Vista-Nueva Alcántara-Cortijo Blanco, Marbella</t>
        </is>
      </c>
      <c r="C69" t="inlineStr">
        <is>
          <t xml:space="preserve">Marbella</t>
        </is>
      </c>
      <c r="D69">
        <v>865000</v>
      </c>
      <c r="E69" t="inlineStr">
        <is>
          <t xml:space="preserve">181.00</t>
        </is>
      </c>
      <c r="F69">
        <v>4779.0055248619</v>
      </c>
      <c r="G69">
        <v>5152.5</v>
      </c>
      <c r="H69">
        <v>932603</v>
      </c>
      <c r="I69">
        <v>67603</v>
      </c>
      <c r="J69">
        <v>0.072488010701237</v>
      </c>
      <c r="K69">
        <f>IFERROR(ROUND(D69-MAX(I69,0)*03_Assumptions!$B$37,0),"")</f>
      </c>
      <c r="L69">
        <v>0</v>
      </c>
      <c r="M69"/>
      <c r="N69">
        <v>49</v>
      </c>
      <c r="O69"/>
      <c r="P69"/>
      <c r="Q69"/>
      <c r="R69" t="inlineStr">
        <is>
          <t xml:space="preserve">Idealista</t>
        </is>
      </c>
    </row>
    <row r="70">
      <c r="A70" t="inlineStr">
        <is>
          <t xml:space="preserve">IDL-112379345</t>
        </is>
      </c>
      <c r="B70" t="inlineStr">
        <is>
          <t xml:space="preserve">Flat / apartment in Avenida Pablo Ruiz Picasso Nn, San Pedro Pueblo, Marbella</t>
        </is>
      </c>
      <c r="C70" t="inlineStr">
        <is>
          <t xml:space="preserve">Marbella</t>
        </is>
      </c>
      <c r="D70">
        <v>503100</v>
      </c>
      <c r="E70" t="inlineStr">
        <is>
          <t xml:space="preserve">105.00</t>
        </is>
      </c>
      <c r="F70">
        <v>4791.4285714286</v>
      </c>
      <c r="G70">
        <v>5152.5</v>
      </c>
      <c r="H70">
        <v>541013</v>
      </c>
      <c r="I70">
        <v>37913</v>
      </c>
      <c r="J70">
        <v>0.070076939072572</v>
      </c>
      <c r="K70">
        <f>IFERROR(ROUND(D70-MAX(I70,0)*03_Assumptions!$B$37,0),"")</f>
      </c>
      <c r="L70">
        <v>0</v>
      </c>
      <c r="M70"/>
      <c r="N70">
        <v>49</v>
      </c>
      <c r="O70"/>
      <c r="P70"/>
      <c r="Q70"/>
      <c r="R70" t="inlineStr">
        <is>
          <t xml:space="preserve">Idealista</t>
        </is>
      </c>
    </row>
    <row r="71">
      <c r="A71" t="inlineStr">
        <is>
          <t xml:space="preserve">IDL-112560606</t>
        </is>
      </c>
      <c r="B71" t="inlineStr">
        <is>
          <t xml:space="preserve">Flat / apartment in Gregorio Diego, Puerta Blanca - Almudena, Málaga</t>
        </is>
      </c>
      <c r="C71" t="inlineStr">
        <is>
          <t xml:space="preserve">Málaga</t>
        </is>
      </c>
      <c r="D71">
        <v>250000</v>
      </c>
      <c r="E71" t="inlineStr">
        <is>
          <t xml:space="preserve">69.00</t>
        </is>
      </c>
      <c r="F71">
        <v>3623.1884057971</v>
      </c>
      <c r="G71">
        <v>3861.5</v>
      </c>
      <c r="H71">
        <v>266444</v>
      </c>
      <c r="I71">
        <v>16444</v>
      </c>
      <c r="J71">
        <v>0.061714772550278</v>
      </c>
      <c r="K71">
        <f>IFERROR(ROUND(D71-MAX(I71,0)*03_Assumptions!$B$37,0),"")</f>
      </c>
      <c r="L71">
        <v>0</v>
      </c>
      <c r="M71"/>
      <c r="N71">
        <v>31</v>
      </c>
      <c r="O71"/>
      <c r="P71"/>
      <c r="Q71"/>
      <c r="R71" t="inlineStr">
        <is>
          <t xml:space="preserve">Idealista</t>
        </is>
      </c>
    </row>
    <row r="72">
      <c r="A72" t="inlineStr">
        <is>
          <t xml:space="preserve">HTC-39921000000608</t>
        </is>
      </c>
      <c r="B72" t="inlineStr">
        <is>
          <t xml:space="preserve">Piso Calle de las mártires concepcionistas. Piso exterior en venta totalmente reformado en goya, madrid</t>
        </is>
      </c>
      <c r="C72" t="inlineStr">
        <is>
          <t xml:space="preserve">Madrid</t>
        </is>
      </c>
      <c r="D72">
        <v>2495000</v>
      </c>
      <c r="E72" t="inlineStr">
        <is>
          <t xml:space="preserve">286.00</t>
        </is>
      </c>
      <c r="F72">
        <v>8723.7762237762</v>
      </c>
      <c r="G72">
        <v>9286</v>
      </c>
      <c r="H72">
        <v>2655796</v>
      </c>
      <c r="I72">
        <v>160796</v>
      </c>
      <c r="J72">
        <v>0.060545312968315</v>
      </c>
      <c r="K72">
        <f>IFERROR(ROUND(D72-MAX(I72,0)*03_Assumptions!$B$37,0),"")</f>
      </c>
      <c r="L72">
        <v>0</v>
      </c>
      <c r="M72"/>
      <c r="N72">
        <v>49</v>
      </c>
      <c r="O72"/>
      <c r="P72"/>
      <c r="Q72"/>
      <c r="R72" t="inlineStr">
        <is>
          <t xml:space="preserve">Habitaclia</t>
        </is>
      </c>
    </row>
    <row r="73">
      <c r="A73" t="inlineStr">
        <is>
          <t xml:space="preserve">IDL-112392319</t>
        </is>
      </c>
      <c r="B73" t="inlineStr">
        <is>
          <t xml:space="preserve">Flat / apartment in Rodeo Alto-Guadaiza-La Campana, Marbella</t>
        </is>
      </c>
      <c r="C73" t="inlineStr">
        <is>
          <t xml:space="preserve">Marbella</t>
        </is>
      </c>
      <c r="D73">
        <v>485000</v>
      </c>
      <c r="E73" t="inlineStr">
        <is>
          <t xml:space="preserve">100.00</t>
        </is>
      </c>
      <c r="F73">
        <v>4850</v>
      </c>
      <c r="G73">
        <v>5152.5</v>
      </c>
      <c r="H73">
        <v>515250</v>
      </c>
      <c r="I73">
        <v>30250</v>
      </c>
      <c r="J73">
        <v>0.05870936438622</v>
      </c>
      <c r="K73">
        <f>IFERROR(ROUND(D73-MAX(I73,0)*03_Assumptions!$B$37,0),"")</f>
      </c>
      <c r="L73">
        <v>0</v>
      </c>
      <c r="M73"/>
      <c r="N73">
        <v>49</v>
      </c>
      <c r="O73"/>
      <c r="P73"/>
      <c r="Q73"/>
      <c r="R73" t="inlineStr">
        <is>
          <t xml:space="preserve">Idealista</t>
        </is>
      </c>
    </row>
    <row r="74">
      <c r="A74" t="inlineStr">
        <is>
          <t xml:space="preserve">IDL-112387529</t>
        </is>
      </c>
      <c r="B74" t="inlineStr">
        <is>
          <t xml:space="preserve">Terraced house in Urbanizacion Linda Vista Playa, 1 f, Linda Vista-Nueva Alcántara-Cortijo Blanco, Marbella</t>
        </is>
      </c>
      <c r="C74" t="inlineStr">
        <is>
          <t xml:space="preserve">Marbella</t>
        </is>
      </c>
      <c r="D74">
        <v>950000</v>
      </c>
      <c r="E74" t="inlineStr">
        <is>
          <t xml:space="preserve">195.00</t>
        </is>
      </c>
      <c r="F74">
        <v>4871.7948717949</v>
      </c>
      <c r="G74">
        <v>5152.5</v>
      </c>
      <c r="H74">
        <v>1004738</v>
      </c>
      <c r="I74">
        <v>54738</v>
      </c>
      <c r="J74">
        <v>0.054479403824382</v>
      </c>
      <c r="K74">
        <f>IFERROR(ROUND(D74-MAX(I74,0)*03_Assumptions!$B$37,0),"")</f>
      </c>
      <c r="L74">
        <v>0</v>
      </c>
      <c r="M74"/>
      <c r="N74">
        <v>49</v>
      </c>
      <c r="O74"/>
      <c r="P74" t="inlineStr">
        <is>
          <t xml:space="preserve">An excellent opportunity for those looking for a renovated house by the sea</t>
        </is>
      </c>
      <c r="Q74"/>
      <c r="R74" t="inlineStr">
        <is>
          <t xml:space="preserve">Idealista</t>
        </is>
      </c>
    </row>
    <row r="75">
      <c r="A75" t="inlineStr">
        <is>
          <t xml:space="preserve">IDL-112376398</t>
        </is>
      </c>
      <c r="B75" t="inlineStr">
        <is>
          <t xml:space="preserve">Flat / apartment in Calle Angeles Tres, 12, Linda Vista-Nueva Alcántara-Cortijo Blanco, Marbella</t>
        </is>
      </c>
      <c r="C75" t="inlineStr">
        <is>
          <t xml:space="preserve">Marbella</t>
        </is>
      </c>
      <c r="D75">
        <v>649000</v>
      </c>
      <c r="E75" t="inlineStr">
        <is>
          <t xml:space="preserve">133.00</t>
        </is>
      </c>
      <c r="F75">
        <v>4879.6992481203</v>
      </c>
      <c r="G75">
        <v>5152.5</v>
      </c>
      <c r="H75">
        <v>685283</v>
      </c>
      <c r="I75">
        <v>36283</v>
      </c>
      <c r="J75">
        <v>0.052945318171703</v>
      </c>
      <c r="K75">
        <f>IFERROR(ROUND(D75-MAX(I75,0)*03_Assumptions!$B$37,0),"")</f>
      </c>
      <c r="L75">
        <v>0</v>
      </c>
      <c r="M75"/>
      <c r="N75">
        <v>49</v>
      </c>
      <c r="O75"/>
      <c r="P75" t="inlineStr">
        <is>
          <t xml:space="preserve">exceptional opportunity</t>
        </is>
      </c>
      <c r="Q75"/>
      <c r="R75" t="inlineStr">
        <is>
          <t xml:space="preserve">Idealista</t>
        </is>
      </c>
    </row>
    <row r="76">
      <c r="A76" t="inlineStr">
        <is>
          <t xml:space="preserve">IDL-112397637</t>
        </is>
      </c>
      <c r="B76" t="inlineStr">
        <is>
          <t xml:space="preserve">Flat / apartment in Calle de Argente, 24, San Diego, Madrid</t>
        </is>
      </c>
      <c r="C76" t="inlineStr">
        <is>
          <t xml:space="preserve">Madrid</t>
        </is>
      </c>
      <c r="D76">
        <v>1300</v>
      </c>
      <c r="E76" t="inlineStr">
        <is>
          <t xml:space="preserve">40.00</t>
        </is>
      </c>
      <c r="F76">
        <v>32.5</v>
      </c>
      <c r="G76">
        <v>34</v>
      </c>
      <c r="H76">
        <v>1360</v>
      </c>
      <c r="I76">
        <v>60</v>
      </c>
      <c r="J76">
        <v>0.044117647058824</v>
      </c>
      <c r="K76">
        <f>IFERROR(ROUND(D76-MAX(I76,0)*03_Assumptions!$B$37,0),"")</f>
      </c>
      <c r="L76">
        <v>0</v>
      </c>
      <c r="M76"/>
      <c r="N76">
        <v>49</v>
      </c>
      <c r="O76"/>
      <c r="P76"/>
      <c r="Q76"/>
      <c r="R76" t="inlineStr">
        <is>
          <t xml:space="preserve">Idealista</t>
        </is>
      </c>
    </row>
    <row r="77">
      <c r="A77" t="inlineStr">
        <is>
          <t xml:space="preserve">IDL-112558597</t>
        </is>
      </c>
      <c r="B77" t="inlineStr">
        <is>
          <t xml:space="preserve">Flat / apartment in Calle Mármoles, 51, Perchel norte, Málaga</t>
        </is>
      </c>
      <c r="C77" t="inlineStr">
        <is>
          <t xml:space="preserve">Málaga</t>
        </is>
      </c>
      <c r="D77">
        <v>285000</v>
      </c>
      <c r="E77" t="inlineStr">
        <is>
          <t xml:space="preserve">77.00</t>
        </is>
      </c>
      <c r="F77">
        <v>3701.2987012987</v>
      </c>
      <c r="G77">
        <v>3861.5</v>
      </c>
      <c r="H77">
        <v>297336</v>
      </c>
      <c r="I77">
        <v>12336</v>
      </c>
      <c r="J77">
        <v>0.041486805309154</v>
      </c>
      <c r="K77">
        <f>IFERROR(ROUND(D77-MAX(I77,0)*03_Assumptions!$B$37,0),"")</f>
      </c>
      <c r="L77">
        <v>0</v>
      </c>
      <c r="M77"/>
      <c r="N77">
        <v>31</v>
      </c>
      <c r="O77"/>
      <c r="P77"/>
      <c r="Q77"/>
      <c r="R77" t="inlineStr">
        <is>
          <t xml:space="preserve">Idealista</t>
        </is>
      </c>
    </row>
    <row r="78">
      <c r="A78" t="inlineStr">
        <is>
          <t xml:space="preserve">IDL-110387788</t>
        </is>
      </c>
      <c r="B78" t="inlineStr">
        <is>
          <t xml:space="preserve">Flat / apartment in Rodeo Alto-Guadaiza-La Campana, Marbella</t>
        </is>
      </c>
      <c r="C78" t="inlineStr">
        <is>
          <t xml:space="preserve">Marbella</t>
        </is>
      </c>
      <c r="D78">
        <v>410000</v>
      </c>
      <c r="E78" t="inlineStr">
        <is>
          <t xml:space="preserve">83.00</t>
        </is>
      </c>
      <c r="F78">
        <v>4939.7590361446</v>
      </c>
      <c r="G78">
        <v>5152.5</v>
      </c>
      <c r="H78">
        <v>427658</v>
      </c>
      <c r="I78">
        <v>17658</v>
      </c>
      <c r="J78">
        <v>0.04128888187393</v>
      </c>
      <c r="K78">
        <f>IFERROR(ROUND(D78-MAX(I78,0)*03_Assumptions!$B$37,0),"")</f>
      </c>
      <c r="L78">
        <v>0</v>
      </c>
      <c r="M78"/>
      <c r="N78">
        <v>49</v>
      </c>
      <c r="O78"/>
      <c r="P78"/>
      <c r="Q78"/>
      <c r="R78" t="inlineStr">
        <is>
          <t xml:space="preserve">Idealista</t>
        </is>
      </c>
    </row>
    <row r="79">
      <c r="A79" t="inlineStr">
        <is>
          <t xml:space="preserve">IDL-111696511</t>
        </is>
      </c>
      <c r="B79" t="inlineStr">
        <is>
          <t xml:space="preserve">Flat / apartment in Rodeo Alto-Guadaiza-La Campana, Marbella</t>
        </is>
      </c>
      <c r="C79" t="inlineStr">
        <is>
          <t xml:space="preserve">Marbella</t>
        </is>
      </c>
      <c r="D79">
        <v>475000</v>
      </c>
      <c r="E79" t="inlineStr">
        <is>
          <t xml:space="preserve">96.00</t>
        </is>
      </c>
      <c r="F79">
        <v>4947.9166666667</v>
      </c>
      <c r="G79">
        <v>5152.5</v>
      </c>
      <c r="H79">
        <v>494640</v>
      </c>
      <c r="I79">
        <v>19640</v>
      </c>
      <c r="J79">
        <v>0.039705644509138</v>
      </c>
      <c r="K79">
        <f>IFERROR(ROUND(D79-MAX(I79,0)*03_Assumptions!$B$37,0),"")</f>
      </c>
      <c r="L79">
        <v>0</v>
      </c>
      <c r="M79"/>
      <c r="N79">
        <v>49</v>
      </c>
      <c r="O79"/>
      <c r="P79"/>
      <c r="Q79"/>
      <c r="R79" t="inlineStr">
        <is>
          <t xml:space="preserve">Idealista</t>
        </is>
      </c>
    </row>
    <row r="80">
      <c r="A80" t="inlineStr">
        <is>
          <t xml:space="preserve">IDL-112397596</t>
        </is>
      </c>
      <c r="B80" t="inlineStr">
        <is>
          <t xml:space="preserve">Studio in Paseo de la Castellana Nn, Bernabéu-Hispanoamérica, Madrid</t>
        </is>
      </c>
      <c r="C80" t="inlineStr">
        <is>
          <t xml:space="preserve">Madrid</t>
        </is>
      </c>
      <c r="D80">
        <v>1000</v>
      </c>
      <c r="E80" t="inlineStr">
        <is>
          <t xml:space="preserve">30.00</t>
        </is>
      </c>
      <c r="F80">
        <v>33.333333333333</v>
      </c>
      <c r="G80">
        <v>34</v>
      </c>
      <c r="H80">
        <v>1020</v>
      </c>
      <c r="I80">
        <v>20</v>
      </c>
      <c r="J80">
        <v>0.019607843137255</v>
      </c>
      <c r="K80">
        <f>IFERROR(ROUND(D80-MAX(I80,0)*03_Assumptions!$B$37,0),"")</f>
      </c>
      <c r="L80">
        <v>0</v>
      </c>
      <c r="M80"/>
      <c r="N80">
        <v>49</v>
      </c>
      <c r="O80"/>
      <c r="P80"/>
      <c r="Q80"/>
      <c r="R80" t="inlineStr">
        <is>
          <t xml:space="preserve">Idealista</t>
        </is>
      </c>
    </row>
    <row r="81">
      <c r="A81" t="inlineStr">
        <is>
          <t xml:space="preserve">IDL-112397638</t>
        </is>
      </c>
      <c r="B81" t="inlineStr">
        <is>
          <t xml:space="preserve">Flat / apartment in Calle de Fernández de Oviedo, 16, Ciudad Jardín, Madrid</t>
        </is>
      </c>
      <c r="C81" t="inlineStr">
        <is>
          <t xml:space="preserve">Madrid</t>
        </is>
      </c>
      <c r="D81">
        <v>1200</v>
      </c>
      <c r="E81" t="inlineStr">
        <is>
          <t xml:space="preserve">36.00</t>
        </is>
      </c>
      <c r="F81">
        <v>33.333333333333</v>
      </c>
      <c r="G81">
        <v>34</v>
      </c>
      <c r="H81">
        <v>1224</v>
      </c>
      <c r="I81">
        <v>24</v>
      </c>
      <c r="J81">
        <v>0.019607843137255</v>
      </c>
      <c r="K81">
        <f>IFERROR(ROUND(D81-MAX(I81,0)*03_Assumptions!$B$37,0),"")</f>
      </c>
      <c r="L81">
        <v>0</v>
      </c>
      <c r="M81"/>
      <c r="N81">
        <v>49</v>
      </c>
      <c r="O81"/>
      <c r="P81"/>
      <c r="Q81"/>
      <c r="R81" t="inlineStr">
        <is>
          <t xml:space="preserve">Idealista</t>
        </is>
      </c>
    </row>
    <row r="82">
      <c r="A82" t="inlineStr">
        <is>
          <t xml:space="preserve">IDL-112397483</t>
        </is>
      </c>
      <c r="B82" t="inlineStr">
        <is>
          <t xml:space="preserve">Flat / apartment in Calle de Trujillos, 5, Sol, Madrid</t>
        </is>
      </c>
      <c r="C82" t="inlineStr">
        <is>
          <t xml:space="preserve">Madrid</t>
        </is>
      </c>
      <c r="D82">
        <v>1700</v>
      </c>
      <c r="E82" t="inlineStr">
        <is>
          <t xml:space="preserve">51.00</t>
        </is>
      </c>
      <c r="F82">
        <v>33.333333333333</v>
      </c>
      <c r="G82">
        <v>34</v>
      </c>
      <c r="H82">
        <v>1734</v>
      </c>
      <c r="I82">
        <v>34</v>
      </c>
      <c r="J82">
        <v>0.019607843137255</v>
      </c>
      <c r="K82">
        <f>IFERROR(ROUND(D82-MAX(I82,0)*03_Assumptions!$B$37,0),"")</f>
      </c>
      <c r="L82">
        <v>0</v>
      </c>
      <c r="M82"/>
      <c r="N82">
        <v>49</v>
      </c>
      <c r="O82"/>
      <c r="P82"/>
      <c r="Q82"/>
      <c r="R82" t="inlineStr">
        <is>
          <t xml:space="preserve">Idealista</t>
        </is>
      </c>
    </row>
    <row r="83">
      <c r="A83" t="inlineStr">
        <is>
          <t xml:space="preserve">IDL-112379436</t>
        </is>
      </c>
      <c r="B83" t="inlineStr">
        <is>
          <t xml:space="preserve">Flat / apartment in Avenida Pablo Ruiz Picasso Nn, San Pedro Pueblo, Marbella</t>
        </is>
      </c>
      <c r="C83" t="inlineStr">
        <is>
          <t xml:space="preserve">Marbella</t>
        </is>
      </c>
      <c r="D83">
        <v>607500</v>
      </c>
      <c r="E83" t="inlineStr">
        <is>
          <t xml:space="preserve">119.00</t>
        </is>
      </c>
      <c r="F83">
        <v>5105.0420168067</v>
      </c>
      <c r="G83">
        <v>5152.5</v>
      </c>
      <c r="H83">
        <v>613148</v>
      </c>
      <c r="I83">
        <v>5648</v>
      </c>
      <c r="J83">
        <v>0.0092106711680305</v>
      </c>
      <c r="K83">
        <f>IFERROR(ROUND(D83-MAX(I83,0)*03_Assumptions!$B$37,0),"")</f>
      </c>
      <c r="L83">
        <v>0</v>
      </c>
      <c r="M83"/>
      <c r="N83">
        <v>49</v>
      </c>
      <c r="O83"/>
      <c r="P83"/>
      <c r="Q83"/>
      <c r="R83" t="inlineStr">
        <is>
          <t xml:space="preserve">Idealista</t>
        </is>
      </c>
    </row>
    <row r="84">
      <c r="A84" t="inlineStr">
        <is>
          <t xml:space="preserve">IDL-112397495</t>
        </is>
      </c>
      <c r="B84" t="inlineStr">
        <is>
          <t xml:space="preserve">Flat / apartment in Calle de Cervantes, 8, Huertas-Cortes, Madrid</t>
        </is>
      </c>
      <c r="C84" t="inlineStr">
        <is>
          <t xml:space="preserve">Madrid</t>
        </is>
      </c>
      <c r="D84">
        <v>2500</v>
      </c>
      <c r="E84" t="inlineStr">
        <is>
          <t xml:space="preserve">74.00</t>
        </is>
      </c>
      <c r="F84">
        <v>33.783783783784</v>
      </c>
      <c r="G84">
        <v>34</v>
      </c>
      <c r="H84">
        <v>2516</v>
      </c>
      <c r="I84">
        <v>16</v>
      </c>
      <c r="J84">
        <v>0.0063593004769476</v>
      </c>
      <c r="K84">
        <f>IFERROR(ROUND(D84-MAX(I84,0)*03_Assumptions!$B$37,0),"")</f>
      </c>
      <c r="L84">
        <v>0</v>
      </c>
      <c r="M84"/>
      <c r="N84">
        <v>49</v>
      </c>
      <c r="O84"/>
      <c r="P84"/>
      <c r="Q84"/>
      <c r="R84" t="inlineStr">
        <is>
          <t xml:space="preserve">Idealista</t>
        </is>
      </c>
    </row>
    <row r="85">
      <c r="A85" t="inlineStr">
        <is>
          <t xml:space="preserve">IDL-112559771</t>
        </is>
      </c>
      <c r="B85" t="inlineStr">
        <is>
          <t xml:space="preserve">Flat / apartment in Calle Calzada de la Trinidad, Los Castillejos - La Trinidad, Málaga</t>
        </is>
      </c>
      <c r="C85" t="inlineStr">
        <is>
          <t xml:space="preserve">Málaga</t>
        </is>
      </c>
      <c r="D85">
        <v>288000</v>
      </c>
      <c r="E85" t="inlineStr">
        <is>
          <t xml:space="preserve">75.00</t>
        </is>
      </c>
      <c r="F85">
        <v>3840</v>
      </c>
      <c r="G85">
        <v>3861.5</v>
      </c>
      <c r="H85">
        <v>289613</v>
      </c>
      <c r="I85">
        <v>1613</v>
      </c>
      <c r="J85">
        <v>0.0055677845396867</v>
      </c>
      <c r="K85">
        <f>IFERROR(ROUND(D85-MAX(I85,0)*03_Assumptions!$B$37,0),"")</f>
      </c>
      <c r="L85">
        <v>0</v>
      </c>
      <c r="M85"/>
      <c r="N85">
        <v>31</v>
      </c>
      <c r="O85"/>
      <c r="P85"/>
      <c r="Q85"/>
      <c r="R85" t="inlineStr">
        <is>
          <t xml:space="preserve">Idealista</t>
        </is>
      </c>
    </row>
    <row r="86">
      <c r="A86" t="inlineStr">
        <is>
          <t xml:space="preserve">HTC-16408000001406</t>
        </is>
      </c>
      <c r="B86" t="inlineStr">
        <is>
          <t xml:space="preserve">Piso Calle de santiago. Exclusivo piso de 210 m² en zona palacio</t>
        </is>
      </c>
      <c r="C86" t="inlineStr">
        <is>
          <t xml:space="preserve">Madrid</t>
        </is>
      </c>
      <c r="D86">
        <v>1950000</v>
      </c>
      <c r="E86" t="inlineStr">
        <is>
          <t xml:space="preserve">210.00</t>
        </is>
      </c>
      <c r="F86">
        <v>9285.7142857143</v>
      </c>
      <c r="G86">
        <v>9286</v>
      </c>
      <c r="H86">
        <v>1950060</v>
      </c>
      <c r="I86">
        <v>60</v>
      </c>
      <c r="J86">
        <v>3.0768284052742E-5</v>
      </c>
      <c r="K86">
        <f>IFERROR(ROUND(D86-MAX(I86,0)*03_Assumptions!$B$37,0),"")</f>
      </c>
      <c r="L86">
        <v>0</v>
      </c>
      <c r="M86"/>
      <c r="N86">
        <v>49</v>
      </c>
      <c r="O86"/>
      <c r="P86"/>
      <c r="Q86"/>
      <c r="R86" t="inlineStr">
        <is>
          <t xml:space="preserve">Habitaclia</t>
        </is>
      </c>
    </row>
    <row r="87">
      <c r="A87" t="inlineStr">
        <is>
          <t xml:space="preserve">YAE-jht::real-estate::48157-112399906</t>
        </is>
      </c>
      <c r="B87" t="inlineStr">
        <is>
          <t xml:space="preserve">Ático en venta, Las Gaviotas en Fuengirola</t>
        </is>
      </c>
      <c r="C87" t="inlineStr">
        <is>
          <t xml:space="preserve">Fuengirola</t>
        </is>
      </c>
      <c r="D87">
        <v>1100000</v>
      </c>
      <c r="E87" t="inlineStr">
        <is>
          <t xml:space="preserve">245.00</t>
        </is>
      </c>
      <c r="F87">
        <v>4489.7959183673</v>
      </c>
      <c r="G87">
        <v>4489.8</v>
      </c>
      <c r="H87">
        <v>1100001</v>
      </c>
      <c r="I87">
        <v>1</v>
      </c>
      <c r="J87">
        <v>9.0909008277684E-7</v>
      </c>
      <c r="K87">
        <f>IFERROR(ROUND(D87-MAX(I87,0)*03_Assumptions!$B$37,0),"")</f>
      </c>
      <c r="L87">
        <v>0</v>
      </c>
      <c r="M87"/>
      <c r="N87">
        <v>48</v>
      </c>
      <c r="O87"/>
      <c r="P87"/>
      <c r="Q87"/>
      <c r="R87" t="inlineStr">
        <is>
          <t xml:space="preserve">Yaencontre</t>
        </is>
      </c>
    </row>
    <row r="88">
      <c r="A88" t="inlineStr">
        <is>
          <t xml:space="preserve">FTC-188320149</t>
        </is>
      </c>
      <c r="B88" t="inlineStr">
        <is>
          <t xml:space="preserve">Piso en Calle del General Oráa, 20, Castellana</t>
        </is>
      </c>
      <c r="C88" t="inlineStr">
        <is>
          <t xml:space="preserve">Madrid Capital</t>
        </is>
      </c>
      <c r="D88">
        <v>1590</v>
      </c>
      <c r="E88" t="inlineStr">
        <is>
          <t xml:space="preserve">60.00</t>
        </is>
      </c>
      <c r="F88">
        <v>26.5</v>
      </c>
      <c r="G88">
        <v>26.5</v>
      </c>
      <c r="H88">
        <v>1590</v>
      </c>
      <c r="I88">
        <v>0</v>
      </c>
      <c r="J88">
        <v>-0</v>
      </c>
      <c r="K88">
        <f>IFERROR(ROUND(D88-MAX(I88,0)*03_Assumptions!$B$37,0),"")</f>
      </c>
      <c r="L88">
        <v>0</v>
      </c>
      <c r="M88"/>
      <c r="N88">
        <v>49</v>
      </c>
      <c r="O88"/>
      <c r="P88"/>
      <c r="Q88"/>
      <c r="R88" t="inlineStr">
        <is>
          <t xml:space="preserve">Fotocasa</t>
        </is>
      </c>
    </row>
    <row r="89">
      <c r="A89" t="inlineStr">
        <is>
          <t xml:space="preserve">FTC-187588896</t>
        </is>
      </c>
      <c r="B89" t="inlineStr">
        <is>
          <t xml:space="preserve">Piso en Calle de la Ribera de Curtidores, 34, Acacias</t>
        </is>
      </c>
      <c r="C89" t="inlineStr">
        <is>
          <t xml:space="preserve">Madrid Capital</t>
        </is>
      </c>
      <c r="D89">
        <v>2500</v>
      </c>
      <c r="E89" t="inlineStr">
        <is>
          <t xml:space="preserve">94.00</t>
        </is>
      </c>
      <c r="F89">
        <v>26.595744680851</v>
      </c>
      <c r="G89">
        <v>26.5</v>
      </c>
      <c r="H89">
        <v>2491</v>
      </c>
      <c r="I89">
        <v>-9</v>
      </c>
      <c r="J89">
        <v>-0.0036130068245684</v>
      </c>
      <c r="K89">
        <f>IFERROR(ROUND(D89-MAX(I89,0)*03_Assumptions!$B$37,0),"")</f>
      </c>
      <c r="L89">
        <v>0</v>
      </c>
      <c r="M89"/>
      <c r="N89">
        <v>49</v>
      </c>
      <c r="O89"/>
      <c r="P89"/>
      <c r="Q89"/>
      <c r="R89" t="inlineStr">
        <is>
          <t xml:space="preserve">Fotocasa</t>
        </is>
      </c>
    </row>
    <row r="90">
      <c r="A90" t="inlineStr">
        <is>
          <t xml:space="preserve">IDL-112559272</t>
        </is>
      </c>
      <c r="B90" t="inlineStr">
        <is>
          <t xml:space="preserve">Terraced house in Carranque - Haza Cuevas, Málaga</t>
        </is>
      </c>
      <c r="C90" t="inlineStr">
        <is>
          <t xml:space="preserve">Málaga</t>
        </is>
      </c>
      <c r="D90">
        <v>400000</v>
      </c>
      <c r="E90" t="inlineStr">
        <is>
          <t xml:space="preserve">103.00</t>
        </is>
      </c>
      <c r="F90">
        <v>3883.4951456311</v>
      </c>
      <c r="G90">
        <v>3861.5</v>
      </c>
      <c r="H90">
        <v>397735</v>
      </c>
      <c r="I90">
        <v>-2265</v>
      </c>
      <c r="J90">
        <v>-0.0056960107810612</v>
      </c>
      <c r="K90">
        <f>IFERROR(ROUND(D90-MAX(I90,0)*03_Assumptions!$B$37,0),"")</f>
      </c>
      <c r="L90">
        <v>0</v>
      </c>
      <c r="M90"/>
      <c r="N90">
        <v>31</v>
      </c>
      <c r="O90"/>
      <c r="P90"/>
      <c r="Q90"/>
      <c r="R90" t="inlineStr">
        <is>
          <t xml:space="preserve">Idealista</t>
        </is>
      </c>
    </row>
    <row r="91">
      <c r="A91" t="inlineStr">
        <is>
          <t xml:space="preserve">IDL-112332395</t>
        </is>
      </c>
      <c r="B91" t="inlineStr">
        <is>
          <t xml:space="preserve">Flat / apartment in Calle de las Huertas, 1, Huertas-Cortes, Madrid</t>
        </is>
      </c>
      <c r="C91" t="inlineStr">
        <is>
          <t xml:space="preserve">Madrid</t>
        </is>
      </c>
      <c r="D91">
        <v>1200</v>
      </c>
      <c r="E91" t="inlineStr">
        <is>
          <t xml:space="preserve">35.00</t>
        </is>
      </c>
      <c r="F91">
        <v>34.285714285714</v>
      </c>
      <c r="G91">
        <v>34</v>
      </c>
      <c r="H91">
        <v>1190</v>
      </c>
      <c r="I91">
        <v>-10</v>
      </c>
      <c r="J91">
        <v>-0.0084033613445378</v>
      </c>
      <c r="K91">
        <f>IFERROR(ROUND(D91-MAX(I91,0)*03_Assumptions!$B$37,0),"")</f>
      </c>
      <c r="L91">
        <v>0</v>
      </c>
      <c r="M91"/>
      <c r="N91">
        <v>49</v>
      </c>
      <c r="O91"/>
      <c r="P91"/>
      <c r="Q91"/>
      <c r="R91" t="inlineStr">
        <is>
          <t xml:space="preserve">Idealista</t>
        </is>
      </c>
    </row>
    <row r="92">
      <c r="A92" t="inlineStr">
        <is>
          <t xml:space="preserve">IDL-112397578</t>
        </is>
      </c>
      <c r="B92" t="inlineStr">
        <is>
          <t xml:space="preserve">Flat / apartment in Calle de Robledo, 6, Valdeacederas, Madrid</t>
        </is>
      </c>
      <c r="C92" t="inlineStr">
        <is>
          <t xml:space="preserve">Madrid</t>
        </is>
      </c>
      <c r="D92">
        <v>1200</v>
      </c>
      <c r="E92" t="inlineStr">
        <is>
          <t xml:space="preserve">35.00</t>
        </is>
      </c>
      <c r="F92">
        <v>34.285714285714</v>
      </c>
      <c r="G92">
        <v>34</v>
      </c>
      <c r="H92">
        <v>1190</v>
      </c>
      <c r="I92">
        <v>-10</v>
      </c>
      <c r="J92">
        <v>-0.0084033613445378</v>
      </c>
      <c r="K92">
        <f>IFERROR(ROUND(D92-MAX(I92,0)*03_Assumptions!$B$37,0),"")</f>
      </c>
      <c r="L92">
        <v>0</v>
      </c>
      <c r="M92"/>
      <c r="N92">
        <v>49</v>
      </c>
      <c r="O92"/>
      <c r="P92"/>
      <c r="Q92"/>
      <c r="R92" t="inlineStr">
        <is>
          <t xml:space="preserve">Idealista</t>
        </is>
      </c>
    </row>
    <row r="93">
      <c r="A93" t="inlineStr">
        <is>
          <t xml:space="preserve">IDL-112380667</t>
        </is>
      </c>
      <c r="B93" t="inlineStr">
        <is>
          <t xml:space="preserve">Detached house in Camino de la Iglesia, Linda Vista-Nueva Alcántara-Cortijo Blanco, Marbella</t>
        </is>
      </c>
      <c r="C93" t="inlineStr">
        <is>
          <t xml:space="preserve">Marbella</t>
        </is>
      </c>
      <c r="D93">
        <v>1300000</v>
      </c>
      <c r="E93" t="inlineStr">
        <is>
          <t xml:space="preserve">250.00</t>
        </is>
      </c>
      <c r="F93">
        <v>5200</v>
      </c>
      <c r="G93">
        <v>5152.5</v>
      </c>
      <c r="H93">
        <v>1288125</v>
      </c>
      <c r="I93">
        <v>-11875</v>
      </c>
      <c r="J93">
        <v>-0.0092188258127123</v>
      </c>
      <c r="K93">
        <f>IFERROR(ROUND(D93-MAX(I93,0)*03_Assumptions!$B$37,0),"")</f>
      </c>
      <c r="L93">
        <v>0</v>
      </c>
      <c r="M93"/>
      <c r="N93">
        <v>49</v>
      </c>
      <c r="O93"/>
      <c r="P93"/>
      <c r="Q93"/>
      <c r="R93" t="inlineStr">
        <is>
          <t xml:space="preserve">Idealista</t>
        </is>
      </c>
    </row>
    <row r="94">
      <c r="A94" t="inlineStr">
        <is>
          <t xml:space="preserve">IDL-112397557</t>
        </is>
      </c>
      <c r="B94" t="inlineStr">
        <is>
          <t xml:space="preserve">Flat / apartment in Plaza de San Miguel, 8, Palacio, Madrid</t>
        </is>
      </c>
      <c r="C94" t="inlineStr">
        <is>
          <t xml:space="preserve">Madrid</t>
        </is>
      </c>
      <c r="D94">
        <v>3100</v>
      </c>
      <c r="E94" t="inlineStr">
        <is>
          <t xml:space="preserve">90.00</t>
        </is>
      </c>
      <c r="F94">
        <v>34.444444444444</v>
      </c>
      <c r="G94">
        <v>34</v>
      </c>
      <c r="H94">
        <v>3060</v>
      </c>
      <c r="I94">
        <v>-40</v>
      </c>
      <c r="J94">
        <v>-0.013071895424837</v>
      </c>
      <c r="K94">
        <f>IFERROR(ROUND(D94-MAX(I94,0)*03_Assumptions!$B$37,0),"")</f>
      </c>
      <c r="L94">
        <v>0</v>
      </c>
      <c r="M94"/>
      <c r="N94">
        <v>49</v>
      </c>
      <c r="O94"/>
      <c r="P94"/>
      <c r="Q94"/>
      <c r="R94" t="inlineStr">
        <is>
          <t xml:space="preserve">Idealista</t>
        </is>
      </c>
    </row>
    <row r="95">
      <c r="A95" t="inlineStr">
        <is>
          <t xml:space="preserve">IDL-112397738</t>
        </is>
      </c>
      <c r="B95" t="inlineStr">
        <is>
          <t xml:space="preserve">Flat / apartment in Calle de San Aquilino, 31, Ventilla-Almenara, Madrid</t>
        </is>
      </c>
      <c r="C95" t="inlineStr">
        <is>
          <t xml:space="preserve">Madrid</t>
        </is>
      </c>
      <c r="D95">
        <v>2100</v>
      </c>
      <c r="E95" t="inlineStr">
        <is>
          <t xml:space="preserve">60.00</t>
        </is>
      </c>
      <c r="F95">
        <v>35</v>
      </c>
      <c r="G95">
        <v>34</v>
      </c>
      <c r="H95">
        <v>2040</v>
      </c>
      <c r="I95">
        <v>-60</v>
      </c>
      <c r="J95">
        <v>-0.029411764705882</v>
      </c>
      <c r="K95">
        <f>IFERROR(ROUND(D95-MAX(I95,0)*03_Assumptions!$B$37,0),"")</f>
      </c>
      <c r="L95">
        <v>0</v>
      </c>
      <c r="M95"/>
      <c r="N95">
        <v>49</v>
      </c>
      <c r="O95"/>
      <c r="P95"/>
      <c r="Q95"/>
      <c r="R95" t="inlineStr">
        <is>
          <t xml:space="preserve">Idealista</t>
        </is>
      </c>
    </row>
    <row r="96">
      <c r="A96" t="inlineStr">
        <is>
          <t xml:space="preserve">IDL-110387792</t>
        </is>
      </c>
      <c r="B96" t="inlineStr">
        <is>
          <t xml:space="preserve">Flat / apartment in Rodeo Alto-Guadaiza-La Campana, Marbella</t>
        </is>
      </c>
      <c r="C96" t="inlineStr">
        <is>
          <t xml:space="preserve">Marbella</t>
        </is>
      </c>
      <c r="D96">
        <v>495000</v>
      </c>
      <c r="E96" t="inlineStr">
        <is>
          <t xml:space="preserve">93.00</t>
        </is>
      </c>
      <c r="F96">
        <v>5322.5806451613</v>
      </c>
      <c r="G96">
        <v>5152.5</v>
      </c>
      <c r="H96">
        <v>479183</v>
      </c>
      <c r="I96">
        <v>-15817</v>
      </c>
      <c r="J96">
        <v>-0.033009344039067</v>
      </c>
      <c r="K96">
        <f>IFERROR(ROUND(D96-MAX(I96,0)*03_Assumptions!$B$37,0),"")</f>
      </c>
      <c r="L96">
        <v>0</v>
      </c>
      <c r="M96"/>
      <c r="N96">
        <v>49</v>
      </c>
      <c r="O96"/>
      <c r="P96"/>
      <c r="Q96"/>
      <c r="R96" t="inlineStr">
        <is>
          <t xml:space="preserve">Idealista</t>
        </is>
      </c>
    </row>
    <row r="97">
      <c r="A97" t="inlineStr">
        <is>
          <t xml:space="preserve">IDL-112559972</t>
        </is>
      </c>
      <c r="B97" t="inlineStr">
        <is>
          <t xml:space="preserve">Flat / apartment in Calle Francisco Pacheco Nn, Los Guindos - Parque Mediterráneo - Santa Paula, Málaga</t>
        </is>
      </c>
      <c r="C97" t="inlineStr">
        <is>
          <t xml:space="preserve">Málaga</t>
        </is>
      </c>
      <c r="D97">
        <v>409000</v>
      </c>
      <c r="E97" t="inlineStr">
        <is>
          <t xml:space="preserve">102.00</t>
        </is>
      </c>
      <c r="F97">
        <v>4009.8039215686</v>
      </c>
      <c r="G97">
        <v>3861.5</v>
      </c>
      <c r="H97">
        <v>393873</v>
      </c>
      <c r="I97">
        <v>-15127</v>
      </c>
      <c r="J97">
        <v>-0.038405780543475</v>
      </c>
      <c r="K97">
        <f>IFERROR(ROUND(D97-MAX(I97,0)*03_Assumptions!$B$37,0),"")</f>
      </c>
      <c r="L97">
        <v>0</v>
      </c>
      <c r="M97"/>
      <c r="N97">
        <v>31</v>
      </c>
      <c r="O97"/>
      <c r="P97"/>
      <c r="Q97"/>
      <c r="R97" t="inlineStr">
        <is>
          <t xml:space="preserve">Idealista</t>
        </is>
      </c>
    </row>
    <row r="98">
      <c r="A98" t="inlineStr">
        <is>
          <t xml:space="preserve">YAE-jht::real-estate::48157-112399860</t>
        </is>
      </c>
      <c r="B98" t="inlineStr">
        <is>
          <t xml:space="preserve">Ático en venta, Las Gaviotas en Fuengirola</t>
        </is>
      </c>
      <c r="C98" t="inlineStr">
        <is>
          <t xml:space="preserve">Fuengirola</t>
        </is>
      </c>
      <c r="D98">
        <v>1150000</v>
      </c>
      <c r="E98" t="inlineStr">
        <is>
          <t xml:space="preserve">245.00</t>
        </is>
      </c>
      <c r="F98">
        <v>4693.8775510204</v>
      </c>
      <c r="G98">
        <v>4489.8</v>
      </c>
      <c r="H98">
        <v>1100001</v>
      </c>
      <c r="I98">
        <v>-49999</v>
      </c>
      <c r="J98">
        <v>-0.045453595042186</v>
      </c>
      <c r="K98">
        <f>IFERROR(ROUND(D98-MAX(I98,0)*03_Assumptions!$B$37,0),"")</f>
      </c>
      <c r="L98">
        <v>0</v>
      </c>
      <c r="M98"/>
      <c r="N98">
        <v>48</v>
      </c>
      <c r="O98"/>
      <c r="P98"/>
      <c r="Q98"/>
      <c r="R98" t="inlineStr">
        <is>
          <t xml:space="preserve">Yaencontre</t>
        </is>
      </c>
    </row>
    <row r="99">
      <c r="A99" t="inlineStr">
        <is>
          <t xml:space="preserve">IDL-112379401</t>
        </is>
      </c>
      <c r="B99" t="inlineStr">
        <is>
          <t xml:space="preserve">Flat / apartment in Avenida Pablo Ruiz Picasso Nn, San Pedro Pueblo, Marbella</t>
        </is>
      </c>
      <c r="C99" t="inlineStr">
        <is>
          <t xml:space="preserve">Marbella</t>
        </is>
      </c>
      <c r="D99">
        <v>661000</v>
      </c>
      <c r="E99" t="inlineStr">
        <is>
          <t xml:space="preserve">122.00</t>
        </is>
      </c>
      <c r="F99">
        <v>5418.0327868852</v>
      </c>
      <c r="G99">
        <v>5152.5</v>
      </c>
      <c r="H99">
        <v>628605</v>
      </c>
      <c r="I99">
        <v>-32395</v>
      </c>
      <c r="J99">
        <v>-0.051534747575982</v>
      </c>
      <c r="K99">
        <f>IFERROR(ROUND(D99-MAX(I99,0)*03_Assumptions!$B$37,0),"")</f>
      </c>
      <c r="L99">
        <v>0</v>
      </c>
      <c r="M99"/>
      <c r="N99">
        <v>49</v>
      </c>
      <c r="O99"/>
      <c r="P99"/>
      <c r="Q99"/>
      <c r="R99" t="inlineStr">
        <is>
          <t xml:space="preserve">Idealista</t>
        </is>
      </c>
    </row>
    <row r="100">
      <c r="A100" t="inlineStr">
        <is>
          <t xml:space="preserve">IDL-112397564</t>
        </is>
      </c>
      <c r="B100" t="inlineStr">
        <is>
          <t xml:space="preserve">Flat / apartment in Calle de la Madera, 28, Malasaña-Universidad, Madrid</t>
        </is>
      </c>
      <c r="C100" t="inlineStr">
        <is>
          <t xml:space="preserve">Madrid</t>
        </is>
      </c>
      <c r="D100">
        <v>1800</v>
      </c>
      <c r="E100" t="inlineStr">
        <is>
          <t xml:space="preserve">50.00</t>
        </is>
      </c>
      <c r="F100">
        <v>36</v>
      </c>
      <c r="G100">
        <v>34</v>
      </c>
      <c r="H100">
        <v>1700</v>
      </c>
      <c r="I100">
        <v>-100</v>
      </c>
      <c r="J100">
        <v>-0.058823529411765</v>
      </c>
      <c r="K100">
        <f>IFERROR(ROUND(D100-MAX(I100,0)*03_Assumptions!$B$37,0),"")</f>
      </c>
      <c r="L100">
        <v>0</v>
      </c>
      <c r="M100"/>
      <c r="N100">
        <v>49</v>
      </c>
      <c r="O100"/>
      <c r="P100"/>
      <c r="Q100"/>
      <c r="R100" t="inlineStr">
        <is>
          <t xml:space="preserve">Idealista</t>
        </is>
      </c>
    </row>
    <row r="101">
      <c r="A101" t="inlineStr">
        <is>
          <t xml:space="preserve">IDL-112379438</t>
        </is>
      </c>
      <c r="B101" t="inlineStr">
        <is>
          <t xml:space="preserve">Flat / apartment in Avenida Pablo Ruiz Picasso Nn, San Pedro Pueblo, Marbella</t>
        </is>
      </c>
      <c r="C101" t="inlineStr">
        <is>
          <t xml:space="preserve">Marbella</t>
        </is>
      </c>
      <c r="D101">
        <v>667600</v>
      </c>
      <c r="E101" t="inlineStr">
        <is>
          <t xml:space="preserve">122.00</t>
        </is>
      </c>
      <c r="F101">
        <v>5472.131147541</v>
      </c>
      <c r="G101">
        <v>5152.5</v>
      </c>
      <c r="H101">
        <v>628605</v>
      </c>
      <c r="I101">
        <v>-38995</v>
      </c>
      <c r="J101">
        <v>-0.062034186810477</v>
      </c>
      <c r="K101">
        <f>IFERROR(ROUND(D101-MAX(I101,0)*03_Assumptions!$B$37,0),"")</f>
      </c>
      <c r="L101">
        <v>0</v>
      </c>
      <c r="M101"/>
      <c r="N101">
        <v>49</v>
      </c>
      <c r="O101"/>
      <c r="P101"/>
      <c r="Q101"/>
      <c r="R101" t="inlineStr">
        <is>
          <t xml:space="preserve">Idealista</t>
        </is>
      </c>
    </row>
    <row r="102">
      <c r="A102" t="inlineStr">
        <is>
          <t xml:space="preserve">IDL-112397580</t>
        </is>
      </c>
      <c r="B102" t="inlineStr">
        <is>
          <t xml:space="preserve">Flat / apartment in Camino de Ganapanes, 1, Peñagrande, Madrid</t>
        </is>
      </c>
      <c r="C102" t="inlineStr">
        <is>
          <t xml:space="preserve">Madrid</t>
        </is>
      </c>
      <c r="D102">
        <v>1450</v>
      </c>
      <c r="E102" t="inlineStr">
        <is>
          <t xml:space="preserve">40.00</t>
        </is>
      </c>
      <c r="F102">
        <v>36.25</v>
      </c>
      <c r="G102">
        <v>34</v>
      </c>
      <c r="H102">
        <v>1360</v>
      </c>
      <c r="I102">
        <v>-90</v>
      </c>
      <c r="J102">
        <v>-0.066176470588235</v>
      </c>
      <c r="K102">
        <f>IFERROR(ROUND(D102-MAX(I102,0)*03_Assumptions!$B$37,0),"")</f>
      </c>
      <c r="L102">
        <v>0</v>
      </c>
      <c r="M102"/>
      <c r="N102">
        <v>49</v>
      </c>
      <c r="O102"/>
      <c r="P102"/>
      <c r="Q102"/>
      <c r="R102" t="inlineStr">
        <is>
          <t xml:space="preserve">Idealista</t>
        </is>
      </c>
    </row>
    <row r="103">
      <c r="A103" t="inlineStr">
        <is>
          <t xml:space="preserve">IDL-112392318</t>
        </is>
      </c>
      <c r="B103" t="inlineStr">
        <is>
          <t xml:space="preserve">Flat / apartment in Rodeo Alto-Guadaiza-La Campana, Marbella</t>
        </is>
      </c>
      <c r="C103" t="inlineStr">
        <is>
          <t xml:space="preserve">Marbella</t>
        </is>
      </c>
      <c r="D103">
        <v>505000</v>
      </c>
      <c r="E103" t="inlineStr">
        <is>
          <t xml:space="preserve">91.00</t>
        </is>
      </c>
      <c r="F103">
        <v>5549.4505494505</v>
      </c>
      <c r="G103">
        <v>5152.5</v>
      </c>
      <c r="H103">
        <v>468878</v>
      </c>
      <c r="I103">
        <v>-36122</v>
      </c>
      <c r="J103">
        <v>-0.077040378350422</v>
      </c>
      <c r="K103">
        <f>IFERROR(ROUND(D103-MAX(I103,0)*03_Assumptions!$B$37,0),"")</f>
      </c>
      <c r="L103">
        <v>0</v>
      </c>
      <c r="M103"/>
      <c r="N103">
        <v>49</v>
      </c>
      <c r="O103"/>
      <c r="P103"/>
      <c r="Q103"/>
      <c r="R103" t="inlineStr">
        <is>
          <t xml:space="preserve">Idealista</t>
        </is>
      </c>
    </row>
    <row r="104">
      <c r="A104" t="inlineStr">
        <is>
          <t xml:space="preserve">IDL-112397743</t>
        </is>
      </c>
      <c r="B104" t="inlineStr">
        <is>
          <t xml:space="preserve">Studio in Goya, Madrid</t>
        </is>
      </c>
      <c r="C104" t="inlineStr">
        <is>
          <t xml:space="preserve">Madrid</t>
        </is>
      </c>
      <c r="D104">
        <v>1100</v>
      </c>
      <c r="E104" t="inlineStr">
        <is>
          <t xml:space="preserve">30.00</t>
        </is>
      </c>
      <c r="F104">
        <v>36.666666666667</v>
      </c>
      <c r="G104">
        <v>34</v>
      </c>
      <c r="H104">
        <v>1020</v>
      </c>
      <c r="I104">
        <v>-80</v>
      </c>
      <c r="J104">
        <v>-0.07843137254902</v>
      </c>
      <c r="K104">
        <f>IFERROR(ROUND(D104-MAX(I104,0)*03_Assumptions!$B$37,0),"")</f>
      </c>
      <c r="L104">
        <v>0</v>
      </c>
      <c r="M104"/>
      <c r="N104">
        <v>49</v>
      </c>
      <c r="O104"/>
      <c r="P104"/>
      <c r="Q104"/>
      <c r="R104" t="inlineStr">
        <is>
          <t xml:space="preserve">Idealista</t>
        </is>
      </c>
    </row>
    <row r="105">
      <c r="A105" t="inlineStr">
        <is>
          <t xml:space="preserve">IDL-112560878</t>
        </is>
      </c>
      <c r="B105" t="inlineStr">
        <is>
          <t xml:space="preserve">Flat / apartment in La Florida - Parque norte, Málaga</t>
        </is>
      </c>
      <c r="C105" t="inlineStr">
        <is>
          <t xml:space="preserve">Málaga</t>
        </is>
      </c>
      <c r="D105">
        <v>345000</v>
      </c>
      <c r="E105" t="inlineStr">
        <is>
          <t xml:space="preserve">82.00</t>
        </is>
      </c>
      <c r="F105">
        <v>4207.3170731707</v>
      </c>
      <c r="G105">
        <v>3861.5</v>
      </c>
      <c r="H105">
        <v>316643</v>
      </c>
      <c r="I105">
        <v>-28357</v>
      </c>
      <c r="J105">
        <v>-0.089555114119055</v>
      </c>
      <c r="K105">
        <f>IFERROR(ROUND(D105-MAX(I105,0)*03_Assumptions!$B$37,0),"")</f>
      </c>
      <c r="L105">
        <v>0</v>
      </c>
      <c r="M105"/>
      <c r="N105">
        <v>31</v>
      </c>
      <c r="O105"/>
      <c r="P105"/>
      <c r="Q105"/>
      <c r="R105" t="inlineStr">
        <is>
          <t xml:space="preserve">Idealista</t>
        </is>
      </c>
    </row>
    <row r="106">
      <c r="A106" t="inlineStr">
        <is>
          <t xml:space="preserve">IDL-112379441</t>
        </is>
      </c>
      <c r="B106" t="inlineStr">
        <is>
          <t xml:space="preserve">Flat / apartment in Avenida Pablo Ruiz Picasso Nn, San Pedro Pueblo, Marbella</t>
        </is>
      </c>
      <c r="C106" t="inlineStr">
        <is>
          <t xml:space="preserve">Marbella</t>
        </is>
      </c>
      <c r="D106">
        <v>671200</v>
      </c>
      <c r="E106" t="inlineStr">
        <is>
          <t xml:space="preserve">119.00</t>
        </is>
      </c>
      <c r="F106">
        <v>5640.3361344538</v>
      </c>
      <c r="G106">
        <v>5152.5</v>
      </c>
      <c r="H106">
        <v>613148</v>
      </c>
      <c r="I106">
        <v>-58052</v>
      </c>
      <c r="J106">
        <v>-0.094679502077396</v>
      </c>
      <c r="K106">
        <f>IFERROR(ROUND(D106-MAX(I106,0)*03_Assumptions!$B$37,0),"")</f>
      </c>
      <c r="L106">
        <v>0</v>
      </c>
      <c r="M106"/>
      <c r="N106">
        <v>49</v>
      </c>
      <c r="O106"/>
      <c r="P106"/>
      <c r="Q106"/>
      <c r="R106" t="inlineStr">
        <is>
          <t xml:space="preserve">Idealista</t>
        </is>
      </c>
    </row>
    <row r="107">
      <c r="A107" t="inlineStr">
        <is>
          <t xml:space="preserve">IDL-112379443</t>
        </is>
      </c>
      <c r="B107" t="inlineStr">
        <is>
          <t xml:space="preserve">Flat / apartment in Avenida Pablo Ruiz Picasso Nn, San Pedro Pueblo, Marbella</t>
        </is>
      </c>
      <c r="C107" t="inlineStr">
        <is>
          <t xml:space="preserve">Marbella</t>
        </is>
      </c>
      <c r="D107">
        <v>688250</v>
      </c>
      <c r="E107" t="inlineStr">
        <is>
          <t xml:space="preserve">122.00</t>
        </is>
      </c>
      <c r="F107">
        <v>5641.393442623</v>
      </c>
      <c r="G107">
        <v>5152.5</v>
      </c>
      <c r="H107">
        <v>628605</v>
      </c>
      <c r="I107">
        <v>-59645</v>
      </c>
      <c r="J107">
        <v>-0.094884705021436</v>
      </c>
      <c r="K107">
        <f>IFERROR(ROUND(D107-MAX(I107,0)*03_Assumptions!$B$37,0),"")</f>
      </c>
      <c r="L107">
        <v>0</v>
      </c>
      <c r="M107"/>
      <c r="N107">
        <v>49</v>
      </c>
      <c r="O107"/>
      <c r="P107"/>
      <c r="Q107"/>
      <c r="R107" t="inlineStr">
        <is>
          <t xml:space="preserve">Idealista</t>
        </is>
      </c>
    </row>
    <row r="108">
      <c r="A108" t="inlineStr">
        <is>
          <t xml:space="preserve">IDL-112379440</t>
        </is>
      </c>
      <c r="B108" t="inlineStr">
        <is>
          <t xml:space="preserve">Flat / apartment in Avenida Pablo Ruiz Picasso Nn, San Pedro Pueblo, Marbella</t>
        </is>
      </c>
      <c r="C108" t="inlineStr">
        <is>
          <t xml:space="preserve">Marbella</t>
        </is>
      </c>
      <c r="D108">
        <v>685000</v>
      </c>
      <c r="E108" t="inlineStr">
        <is>
          <t xml:space="preserve">121.00</t>
        </is>
      </c>
      <c r="F108">
        <v>5661.1570247934</v>
      </c>
      <c r="G108">
        <v>5152.5</v>
      </c>
      <c r="H108">
        <v>623453</v>
      </c>
      <c r="I108">
        <v>-61547</v>
      </c>
      <c r="J108">
        <v>-0.09872043178911</v>
      </c>
      <c r="K108">
        <f>IFERROR(ROUND(D108-MAX(I108,0)*03_Assumptions!$B$37,0),"")</f>
      </c>
      <c r="L108">
        <v>0</v>
      </c>
      <c r="M108"/>
      <c r="N108">
        <v>49</v>
      </c>
      <c r="O108"/>
      <c r="P108"/>
      <c r="Q108"/>
      <c r="R108" t="inlineStr">
        <is>
          <t xml:space="preserve">Idealista</t>
        </is>
      </c>
    </row>
    <row r="109">
      <c r="A109" t="inlineStr">
        <is>
          <t xml:space="preserve">IDL-112379402</t>
        </is>
      </c>
      <c r="B109" t="inlineStr">
        <is>
          <t xml:space="preserve">Flat / apartment in Avenida Pablo Ruiz Picasso Nn, San Pedro Pueblo, Marbella</t>
        </is>
      </c>
      <c r="C109" t="inlineStr">
        <is>
          <t xml:space="preserve">Marbella</t>
        </is>
      </c>
      <c r="D109">
        <v>692500</v>
      </c>
      <c r="E109" t="inlineStr">
        <is>
          <t xml:space="preserve">122.00</t>
        </is>
      </c>
      <c r="F109">
        <v>5676.2295081967</v>
      </c>
      <c r="G109">
        <v>5152.5</v>
      </c>
      <c r="H109">
        <v>628605</v>
      </c>
      <c r="I109">
        <v>-63895</v>
      </c>
      <c r="J109">
        <v>-0.1016457075588</v>
      </c>
      <c r="K109">
        <f>IFERROR(ROUND(D109-MAX(I109,0)*03_Assumptions!$B$37,0),"")</f>
      </c>
      <c r="L109">
        <v>0</v>
      </c>
      <c r="M109"/>
      <c r="N109">
        <v>49</v>
      </c>
      <c r="O109"/>
      <c r="P109"/>
      <c r="Q109"/>
      <c r="R109" t="inlineStr">
        <is>
          <t xml:space="preserve">Idealista</t>
        </is>
      </c>
    </row>
    <row r="110">
      <c r="A110" t="inlineStr">
        <is>
          <t xml:space="preserve">YAE-jht::real-estate::60515-112401853</t>
        </is>
      </c>
      <c r="B110" t="inlineStr">
        <is>
          <t xml:space="preserve">Estudio en alquiler, Castilla en Chamartín en Madrid</t>
        </is>
      </c>
      <c r="C110" t="inlineStr">
        <is>
          <t xml:space="preserve">Madrid</t>
        </is>
      </c>
      <c r="D110">
        <v>1200</v>
      </c>
      <c r="E110" t="inlineStr">
        <is>
          <t xml:space="preserve">32.00</t>
        </is>
      </c>
      <c r="F110">
        <v>37.5</v>
      </c>
      <c r="G110">
        <v>34</v>
      </c>
      <c r="H110">
        <v>1088</v>
      </c>
      <c r="I110">
        <v>-112</v>
      </c>
      <c r="J110">
        <v>-0.10294117647059</v>
      </c>
      <c r="K110">
        <f>IFERROR(ROUND(D110-MAX(I110,0)*03_Assumptions!$B$37,0),"")</f>
      </c>
      <c r="L110">
        <v>0</v>
      </c>
      <c r="M110"/>
      <c r="N110">
        <v>48</v>
      </c>
      <c r="O110"/>
      <c r="P110"/>
      <c r="Q110"/>
      <c r="R110" t="inlineStr">
        <is>
          <t xml:space="preserve">Yaencontre</t>
        </is>
      </c>
    </row>
    <row r="111">
      <c r="A111" t="inlineStr">
        <is>
          <t xml:space="preserve">IDL-112397490</t>
        </is>
      </c>
      <c r="B111" t="inlineStr">
        <is>
          <t xml:space="preserve">Studio in Paseo de la Castellana, 249, Ventilla-Almenara, Madrid</t>
        </is>
      </c>
      <c r="C111" t="inlineStr">
        <is>
          <t xml:space="preserve">Madrid</t>
        </is>
      </c>
      <c r="D111">
        <v>1200</v>
      </c>
      <c r="E111" t="inlineStr">
        <is>
          <t xml:space="preserve">32.00</t>
        </is>
      </c>
      <c r="F111">
        <v>37.5</v>
      </c>
      <c r="G111">
        <v>34</v>
      </c>
      <c r="H111">
        <v>1088</v>
      </c>
      <c r="I111">
        <v>-112</v>
      </c>
      <c r="J111">
        <v>-0.10294117647059</v>
      </c>
      <c r="K111">
        <f>IFERROR(ROUND(D111-MAX(I111,0)*03_Assumptions!$B$37,0),"")</f>
      </c>
      <c r="L111">
        <v>0</v>
      </c>
      <c r="M111"/>
      <c r="N111">
        <v>49</v>
      </c>
      <c r="O111"/>
      <c r="P111"/>
      <c r="Q111"/>
      <c r="R111" t="inlineStr">
        <is>
          <t xml:space="preserve">Idealista</t>
        </is>
      </c>
    </row>
    <row r="112">
      <c r="A112" t="inlineStr">
        <is>
          <t xml:space="preserve">IDL-112397563</t>
        </is>
      </c>
      <c r="B112" t="inlineStr">
        <is>
          <t xml:space="preserve">Studio in Calle de Murillo, 8, Trafalgar, Madrid</t>
        </is>
      </c>
      <c r="C112" t="inlineStr">
        <is>
          <t xml:space="preserve">Madrid</t>
        </is>
      </c>
      <c r="D112">
        <v>1500</v>
      </c>
      <c r="E112" t="inlineStr">
        <is>
          <t xml:space="preserve">40.00</t>
        </is>
      </c>
      <c r="F112">
        <v>37.5</v>
      </c>
      <c r="G112">
        <v>34</v>
      </c>
      <c r="H112">
        <v>1360</v>
      </c>
      <c r="I112">
        <v>-140</v>
      </c>
      <c r="J112">
        <v>-0.10294117647059</v>
      </c>
      <c r="K112">
        <f>IFERROR(ROUND(D112-MAX(I112,0)*03_Assumptions!$B$37,0),"")</f>
      </c>
      <c r="L112">
        <v>0</v>
      </c>
      <c r="M112"/>
      <c r="N112">
        <v>49</v>
      </c>
      <c r="O112"/>
      <c r="P112"/>
      <c r="Q112" t="inlineStr">
        <is>
          <t xml:space="preserve">TENANTED</t>
        </is>
      </c>
      <c r="R112" t="inlineStr">
        <is>
          <t xml:space="preserve">Idealista</t>
        </is>
      </c>
    </row>
    <row r="113">
      <c r="A113" t="inlineStr">
        <is>
          <t xml:space="preserve">IDL-112397451</t>
        </is>
      </c>
      <c r="B113" t="inlineStr">
        <is>
          <t xml:space="preserve">Studio in Paseo de la Castellana Nn, Bernabéu-Hispanoamérica, Madrid</t>
        </is>
      </c>
      <c r="C113" t="inlineStr">
        <is>
          <t xml:space="preserve">Madrid</t>
        </is>
      </c>
      <c r="D113">
        <v>1200</v>
      </c>
      <c r="E113" t="inlineStr">
        <is>
          <t xml:space="preserve">32.00</t>
        </is>
      </c>
      <c r="F113">
        <v>37.5</v>
      </c>
      <c r="G113">
        <v>34</v>
      </c>
      <c r="H113">
        <v>1088</v>
      </c>
      <c r="I113">
        <v>-112</v>
      </c>
      <c r="J113">
        <v>-0.10294117647059</v>
      </c>
      <c r="K113">
        <f>IFERROR(ROUND(D113-MAX(I113,0)*03_Assumptions!$B$37,0),"")</f>
      </c>
      <c r="L113">
        <v>0</v>
      </c>
      <c r="M113"/>
      <c r="N113">
        <v>49</v>
      </c>
      <c r="O113"/>
      <c r="P113"/>
      <c r="Q113"/>
      <c r="R113" t="inlineStr">
        <is>
          <t xml:space="preserve">Idealista</t>
        </is>
      </c>
    </row>
    <row r="114">
      <c r="A114" t="inlineStr">
        <is>
          <t xml:space="preserve">YAE-jht::real-estate::48157-112399853</t>
        </is>
      </c>
      <c r="B114" t="inlineStr">
        <is>
          <t xml:space="preserve">Ático en venta, Las Gaviotas en Fuengirola</t>
        </is>
      </c>
      <c r="C114" t="inlineStr">
        <is>
          <t xml:space="preserve">Fuengirola</t>
        </is>
      </c>
      <c r="D114">
        <v>1220000</v>
      </c>
      <c r="E114" t="inlineStr">
        <is>
          <t xml:space="preserve">245.00</t>
        </is>
      </c>
      <c r="F114">
        <v>4979.5918367347</v>
      </c>
      <c r="G114">
        <v>4489.8</v>
      </c>
      <c r="H114">
        <v>1100001</v>
      </c>
      <c r="I114">
        <v>-119999</v>
      </c>
      <c r="J114">
        <v>-0.10908990082736</v>
      </c>
      <c r="K114">
        <f>IFERROR(ROUND(D114-MAX(I114,0)*03_Assumptions!$B$37,0),"")</f>
      </c>
      <c r="L114">
        <v>0</v>
      </c>
      <c r="M114"/>
      <c r="N114">
        <v>48</v>
      </c>
      <c r="O114"/>
      <c r="P114"/>
      <c r="Q114"/>
      <c r="R114" t="inlineStr">
        <is>
          <t xml:space="preserve">Yaencontre</t>
        </is>
      </c>
    </row>
    <row r="115">
      <c r="A115" t="inlineStr">
        <is>
          <t xml:space="preserve">IDL-112332169</t>
        </is>
      </c>
      <c r="B115" t="inlineStr">
        <is>
          <t xml:space="preserve">Studio in Calle Nicolás Godoy Nn, Almendrales, Madrid</t>
        </is>
      </c>
      <c r="C115" t="inlineStr">
        <is>
          <t xml:space="preserve">Madrid</t>
        </is>
      </c>
      <c r="D115">
        <v>1320</v>
      </c>
      <c r="E115" t="inlineStr">
        <is>
          <t xml:space="preserve">35.00</t>
        </is>
      </c>
      <c r="F115">
        <v>37.714285714286</v>
      </c>
      <c r="G115">
        <v>34</v>
      </c>
      <c r="H115">
        <v>1190</v>
      </c>
      <c r="I115">
        <v>-130</v>
      </c>
      <c r="J115">
        <v>-0.10924369747899</v>
      </c>
      <c r="K115">
        <f>IFERROR(ROUND(D115-MAX(I115,0)*03_Assumptions!$B$37,0),"")</f>
      </c>
      <c r="L115">
        <v>0</v>
      </c>
      <c r="M115"/>
      <c r="N115">
        <v>49</v>
      </c>
      <c r="O115"/>
      <c r="P115"/>
      <c r="Q115"/>
      <c r="R115" t="inlineStr">
        <is>
          <t xml:space="preserve">Idealista</t>
        </is>
      </c>
    </row>
    <row r="116">
      <c r="A116" t="inlineStr">
        <is>
          <t xml:space="preserve">IDL-112557814</t>
        </is>
      </c>
      <c r="B116" t="inlineStr">
        <is>
          <t xml:space="preserve">Flat / apartment in Cristo de la Epidemia, Málaga</t>
        </is>
      </c>
      <c r="C116" t="inlineStr">
        <is>
          <t xml:space="preserve">Málaga</t>
        </is>
      </c>
      <c r="D116">
        <v>330000</v>
      </c>
      <c r="E116" t="inlineStr">
        <is>
          <t xml:space="preserve">76.00</t>
        </is>
      </c>
      <c r="F116">
        <v>4342.1052631579</v>
      </c>
      <c r="G116">
        <v>3861.5</v>
      </c>
      <c r="H116">
        <v>293474</v>
      </c>
      <c r="I116">
        <v>-36526</v>
      </c>
      <c r="J116">
        <v>-0.12446076994896</v>
      </c>
      <c r="K116">
        <f>IFERROR(ROUND(D116-MAX(I116,0)*03_Assumptions!$B$37,0),"")</f>
      </c>
      <c r="L116">
        <v>0</v>
      </c>
      <c r="M116"/>
      <c r="N116">
        <v>31</v>
      </c>
      <c r="O116"/>
      <c r="P116"/>
      <c r="Q116"/>
      <c r="R116" t="inlineStr">
        <is>
          <t xml:space="preserve">Idealista</t>
        </is>
      </c>
    </row>
    <row r="117">
      <c r="A117" t="inlineStr">
        <is>
          <t xml:space="preserve">IDL-112370686</t>
        </is>
      </c>
      <c r="B117" t="inlineStr">
        <is>
          <t xml:space="preserve">Flat / apartment in Calle Manuel de Falla, 1, Linda Vista-Nueva Alcántara-Cortijo Blanco, Marbella</t>
        </is>
      </c>
      <c r="C117" t="inlineStr">
        <is>
          <t xml:space="preserve">Marbella</t>
        </is>
      </c>
      <c r="D117">
        <v>342000</v>
      </c>
      <c r="E117" t="inlineStr">
        <is>
          <t xml:space="preserve">59.00</t>
        </is>
      </c>
      <c r="F117">
        <v>5796.6101694915</v>
      </c>
      <c r="G117">
        <v>5152.5</v>
      </c>
      <c r="H117">
        <v>303998</v>
      </c>
      <c r="I117">
        <v>-38002</v>
      </c>
      <c r="J117">
        <v>-0.12500925172082</v>
      </c>
      <c r="K117">
        <f>IFERROR(ROUND(D117-MAX(I117,0)*03_Assumptions!$B$37,0),"")</f>
      </c>
      <c r="L117">
        <v>0</v>
      </c>
      <c r="M117"/>
      <c r="N117">
        <v>49</v>
      </c>
      <c r="O117"/>
      <c r="P117"/>
      <c r="Q117"/>
      <c r="R117" t="inlineStr">
        <is>
          <t xml:space="preserve">Idealista</t>
        </is>
      </c>
    </row>
    <row r="118">
      <c r="A118" t="inlineStr">
        <is>
          <t xml:space="preserve">YAE-jht::real-estate::60515-112401852</t>
        </is>
      </c>
      <c r="B118" t="inlineStr">
        <is>
          <t xml:space="preserve">Estudio en alquiler en paseo De la Castellana, Cuatro Caminos en Tetuán en Madrid</t>
        </is>
      </c>
      <c r="C118" t="inlineStr">
        <is>
          <t xml:space="preserve">Madrid</t>
        </is>
      </c>
      <c r="D118">
        <v>1000</v>
      </c>
      <c r="E118" t="inlineStr">
        <is>
          <t xml:space="preserve">26.00</t>
        </is>
      </c>
      <c r="F118">
        <v>38.461538461538</v>
      </c>
      <c r="G118">
        <v>34</v>
      </c>
      <c r="H118">
        <v>884</v>
      </c>
      <c r="I118">
        <v>-116</v>
      </c>
      <c r="J118">
        <v>-0.13122171945701</v>
      </c>
      <c r="K118">
        <f>IFERROR(ROUND(D118-MAX(I118,0)*03_Assumptions!$B$37,0),"")</f>
      </c>
      <c r="L118">
        <v>0</v>
      </c>
      <c r="M118"/>
      <c r="N118">
        <v>48</v>
      </c>
      <c r="O118"/>
      <c r="P118"/>
      <c r="Q118"/>
      <c r="R118" t="inlineStr">
        <is>
          <t xml:space="preserve">Yaencontre</t>
        </is>
      </c>
    </row>
    <row r="119">
      <c r="A119" t="inlineStr">
        <is>
          <t xml:space="preserve">YAE-jht::real-estate::48157-112399907</t>
        </is>
      </c>
      <c r="B119" t="inlineStr">
        <is>
          <t xml:space="preserve">Ático en venta, Las Gaviotas en Fuengirola</t>
        </is>
      </c>
      <c r="C119" t="inlineStr">
        <is>
          <t xml:space="preserve">Fuengirola</t>
        </is>
      </c>
      <c r="D119">
        <v>1250000</v>
      </c>
      <c r="E119" t="inlineStr">
        <is>
          <t xml:space="preserve">245.00</t>
        </is>
      </c>
      <c r="F119">
        <v>5102.0408163265</v>
      </c>
      <c r="G119">
        <v>4489.8</v>
      </c>
      <c r="H119">
        <v>1100001</v>
      </c>
      <c r="I119">
        <v>-149999</v>
      </c>
      <c r="J119">
        <v>-0.13636260330672</v>
      </c>
      <c r="K119">
        <f>IFERROR(ROUND(D119-MAX(I119,0)*03_Assumptions!$B$37,0),"")</f>
      </c>
      <c r="L119">
        <v>0</v>
      </c>
      <c r="M119"/>
      <c r="N119">
        <v>48</v>
      </c>
      <c r="O119"/>
      <c r="P119"/>
      <c r="Q119"/>
      <c r="R119" t="inlineStr">
        <is>
          <t xml:space="preserve">Yaencontre</t>
        </is>
      </c>
    </row>
    <row r="120">
      <c r="A120" t="inlineStr">
        <is>
          <t xml:space="preserve">IDL-112397729</t>
        </is>
      </c>
      <c r="B120" t="inlineStr">
        <is>
          <t xml:space="preserve">Flat / apartment in Calle de la Pasa, 4, Palacio, Madrid</t>
        </is>
      </c>
      <c r="C120" t="inlineStr">
        <is>
          <t xml:space="preserve">Madrid</t>
        </is>
      </c>
      <c r="D120">
        <v>1550</v>
      </c>
      <c r="E120" t="inlineStr">
        <is>
          <t xml:space="preserve">40.00</t>
        </is>
      </c>
      <c r="F120">
        <v>38.75</v>
      </c>
      <c r="G120">
        <v>34</v>
      </c>
      <c r="H120">
        <v>1360</v>
      </c>
      <c r="I120">
        <v>-190</v>
      </c>
      <c r="J120">
        <v>-0.13970588235294</v>
      </c>
      <c r="K120">
        <f>IFERROR(ROUND(D120-MAX(I120,0)*03_Assumptions!$B$37,0),"")</f>
      </c>
      <c r="L120">
        <v>0</v>
      </c>
      <c r="M120"/>
      <c r="N120">
        <v>49</v>
      </c>
      <c r="O120"/>
      <c r="P120"/>
      <c r="Q120"/>
      <c r="R120" t="inlineStr">
        <is>
          <t xml:space="preserve">Idealista</t>
        </is>
      </c>
    </row>
    <row r="121">
      <c r="A121" t="inlineStr">
        <is>
          <t xml:space="preserve">IDL-112392320</t>
        </is>
      </c>
      <c r="B121" t="inlineStr">
        <is>
          <t xml:space="preserve">Flat / apartment in Rodeo Alto-Guadaiza-La Campana, Marbella</t>
        </is>
      </c>
      <c r="C121" t="inlineStr">
        <is>
          <t xml:space="preserve">Marbella</t>
        </is>
      </c>
      <c r="D121">
        <v>565000</v>
      </c>
      <c r="E121" t="inlineStr">
        <is>
          <t xml:space="preserve">96.00</t>
        </is>
      </c>
      <c r="F121">
        <v>5885.4166666667</v>
      </c>
      <c r="G121">
        <v>5152.5</v>
      </c>
      <c r="H121">
        <v>494640</v>
      </c>
      <c r="I121">
        <v>-70360</v>
      </c>
      <c r="J121">
        <v>-0.14224486495229</v>
      </c>
      <c r="K121">
        <f>IFERROR(ROUND(D121-MAX(I121,0)*03_Assumptions!$B$37,0),"")</f>
      </c>
      <c r="L121">
        <v>0</v>
      </c>
      <c r="M121"/>
      <c r="N121">
        <v>49</v>
      </c>
      <c r="O121"/>
      <c r="P121"/>
      <c r="Q121"/>
      <c r="R121" t="inlineStr">
        <is>
          <t xml:space="preserve">Idealista</t>
        </is>
      </c>
    </row>
    <row r="122">
      <c r="A122" t="inlineStr">
        <is>
          <t xml:space="preserve">IDL-112392268</t>
        </is>
      </c>
      <c r="B122" t="inlineStr">
        <is>
          <t xml:space="preserve">Flat / apartment in Avenida Oriental, 25, San Pedro Pueblo, Marbella</t>
        </is>
      </c>
      <c r="C122" t="inlineStr">
        <is>
          <t xml:space="preserve">Marbella</t>
        </is>
      </c>
      <c r="D122">
        <v>743814</v>
      </c>
      <c r="E122" t="inlineStr">
        <is>
          <t xml:space="preserve">126.00</t>
        </is>
      </c>
      <c r="F122">
        <v>5903.2857142857</v>
      </c>
      <c r="G122">
        <v>5152.5</v>
      </c>
      <c r="H122">
        <v>649215</v>
      </c>
      <c r="I122">
        <v>-94599</v>
      </c>
      <c r="J122">
        <v>-0.14571289942469</v>
      </c>
      <c r="K122">
        <f>IFERROR(ROUND(D122-MAX(I122,0)*03_Assumptions!$B$37,0),"")</f>
      </c>
      <c r="L122">
        <v>0</v>
      </c>
      <c r="M122"/>
      <c r="N122">
        <v>49</v>
      </c>
      <c r="O122"/>
      <c r="P122"/>
      <c r="Q122"/>
      <c r="R122" t="inlineStr">
        <is>
          <t xml:space="preserve">Idealista</t>
        </is>
      </c>
    </row>
    <row r="123">
      <c r="A123" t="inlineStr">
        <is>
          <t xml:space="preserve">IDL-112560370</t>
        </is>
      </c>
      <c r="B123" t="inlineStr">
        <is>
          <t xml:space="preserve">Flat / apartment in Calle Héroe de Sostoa, Huelin, Málaga</t>
        </is>
      </c>
      <c r="C123" t="inlineStr">
        <is>
          <t xml:space="preserve">Málaga</t>
        </is>
      </c>
      <c r="D123">
        <v>400000</v>
      </c>
      <c r="E123" t="inlineStr">
        <is>
          <t xml:space="preserve">90.00</t>
        </is>
      </c>
      <c r="F123">
        <v>4444.4444444444</v>
      </c>
      <c r="G123">
        <v>3861.5</v>
      </c>
      <c r="H123">
        <v>347535</v>
      </c>
      <c r="I123">
        <v>-52465</v>
      </c>
      <c r="J123">
        <v>-0.15096321233833</v>
      </c>
      <c r="K123">
        <f>IFERROR(ROUND(D123-MAX(I123,0)*03_Assumptions!$B$37,0),"")</f>
      </c>
      <c r="L123">
        <v>0</v>
      </c>
      <c r="M123"/>
      <c r="N123">
        <v>31</v>
      </c>
      <c r="O123"/>
      <c r="P123"/>
      <c r="Q123"/>
      <c r="R123" t="inlineStr">
        <is>
          <t xml:space="preserve">Idealista</t>
        </is>
      </c>
    </row>
    <row r="124">
      <c r="A124" t="inlineStr">
        <is>
          <t xml:space="preserve">IDL-112386694</t>
        </is>
      </c>
      <c r="B124" t="inlineStr">
        <is>
          <t xml:space="preserve">Detached house in Guadalmina Baja, Marbella</t>
        </is>
      </c>
      <c r="C124" t="inlineStr">
        <is>
          <t xml:space="preserve">Marbella</t>
        </is>
      </c>
      <c r="D124">
        <v>2990000</v>
      </c>
      <c r="E124" t="inlineStr">
        <is>
          <t xml:space="preserve">500.00</t>
        </is>
      </c>
      <c r="F124">
        <v>5980</v>
      </c>
      <c r="G124">
        <v>5152.5</v>
      </c>
      <c r="H124">
        <v>2576250</v>
      </c>
      <c r="I124">
        <v>-413750</v>
      </c>
      <c r="J124">
        <v>-0.16060164968462</v>
      </c>
      <c r="K124">
        <f>IFERROR(ROUND(D124-MAX(I124,0)*03_Assumptions!$B$37,0),"")</f>
      </c>
      <c r="L124">
        <v>0</v>
      </c>
      <c r="M124"/>
      <c r="N124">
        <v>49</v>
      </c>
      <c r="O124"/>
      <c r="P124"/>
      <c r="Q124"/>
      <c r="R124" t="inlineStr">
        <is>
          <t xml:space="preserve">Idealista</t>
        </is>
      </c>
    </row>
    <row r="125">
      <c r="A125" t="inlineStr">
        <is>
          <t xml:space="preserve">IDL-112379439</t>
        </is>
      </c>
      <c r="B125" t="inlineStr">
        <is>
          <t xml:space="preserve">Flat / apartment in Avenida Pablo Ruiz Picasso Nn, San Pedro Pueblo, Marbella</t>
        </is>
      </c>
      <c r="C125" t="inlineStr">
        <is>
          <t xml:space="preserve">Marbella</t>
        </is>
      </c>
      <c r="D125">
        <v>668150</v>
      </c>
      <c r="E125" t="inlineStr">
        <is>
          <t xml:space="preserve">111.00</t>
        </is>
      </c>
      <c r="F125">
        <v>6019.3693693694</v>
      </c>
      <c r="G125">
        <v>5152.5</v>
      </c>
      <c r="H125">
        <v>571928</v>
      </c>
      <c r="I125">
        <v>-96222</v>
      </c>
      <c r="J125">
        <v>-0.16824247828615</v>
      </c>
      <c r="K125">
        <f>IFERROR(ROUND(D125-MAX(I125,0)*03_Assumptions!$B$37,0),"")</f>
      </c>
      <c r="L125">
        <v>0</v>
      </c>
      <c r="M125"/>
      <c r="N125">
        <v>49</v>
      </c>
      <c r="O125"/>
      <c r="P125"/>
      <c r="Q125"/>
      <c r="R125" t="inlineStr">
        <is>
          <t xml:space="preserve">Idealista</t>
        </is>
      </c>
    </row>
    <row r="126">
      <c r="A126" t="inlineStr">
        <is>
          <t xml:space="preserve">IDL-112391747</t>
        </is>
      </c>
      <c r="B126" t="inlineStr">
        <is>
          <t xml:space="preserve">Flat / apartment in Avenida Oriental, 25, San Pedro Pueblo, Marbella</t>
        </is>
      </c>
      <c r="C126" t="inlineStr">
        <is>
          <t xml:space="preserve">Marbella</t>
        </is>
      </c>
      <c r="D126">
        <v>705400</v>
      </c>
      <c r="E126" t="inlineStr">
        <is>
          <t xml:space="preserve">117.00</t>
        </is>
      </c>
      <c r="F126">
        <v>6029.0598290598</v>
      </c>
      <c r="G126">
        <v>5152.5</v>
      </c>
      <c r="H126">
        <v>602843</v>
      </c>
      <c r="I126">
        <v>-102557</v>
      </c>
      <c r="J126">
        <v>-0.17012320796891</v>
      </c>
      <c r="K126">
        <f>IFERROR(ROUND(D126-MAX(I126,0)*03_Assumptions!$B$37,0),"")</f>
      </c>
      <c r="L126">
        <v>0</v>
      </c>
      <c r="M126"/>
      <c r="N126">
        <v>49</v>
      </c>
      <c r="O126"/>
      <c r="P126"/>
      <c r="Q126"/>
      <c r="R126" t="inlineStr">
        <is>
          <t xml:space="preserve">Idealista</t>
        </is>
      </c>
    </row>
    <row r="127">
      <c r="A127" t="inlineStr">
        <is>
          <t xml:space="preserve">IDL-112390554</t>
        </is>
      </c>
      <c r="B127" t="inlineStr">
        <is>
          <t xml:space="preserve">Terraced house in Urbanización las Petunias, Linda Vista-Nueva Alcántara-Cortijo Blanco, Marbella</t>
        </is>
      </c>
      <c r="C127" t="inlineStr">
        <is>
          <t xml:space="preserve">Marbella</t>
        </is>
      </c>
      <c r="D127">
        <v>1050000</v>
      </c>
      <c r="E127" t="inlineStr">
        <is>
          <t xml:space="preserve">174.00</t>
        </is>
      </c>
      <c r="F127">
        <v>6034.4827586207</v>
      </c>
      <c r="G127">
        <v>5152.5</v>
      </c>
      <c r="H127">
        <v>896535</v>
      </c>
      <c r="I127">
        <v>-153465</v>
      </c>
      <c r="J127">
        <v>-0.17117569308504</v>
      </c>
      <c r="K127">
        <f>IFERROR(ROUND(D127-MAX(I127,0)*03_Assumptions!$B$37,0),"")</f>
      </c>
      <c r="L127">
        <v>0</v>
      </c>
      <c r="M127"/>
      <c r="N127">
        <v>49</v>
      </c>
      <c r="O127"/>
      <c r="P127"/>
      <c r="Q127"/>
      <c r="R127" t="inlineStr">
        <is>
          <t xml:space="preserve">Idealista</t>
        </is>
      </c>
    </row>
    <row r="128">
      <c r="A128" t="inlineStr">
        <is>
          <t xml:space="preserve">IDL-112379437</t>
        </is>
      </c>
      <c r="B128" t="inlineStr">
        <is>
          <t xml:space="preserve">Flat / apartment in Avenida Pablo Ruiz Picasso Nn, San Pedro Pueblo, Marbella</t>
        </is>
      </c>
      <c r="C128" t="inlineStr">
        <is>
          <t xml:space="preserve">Marbella</t>
        </is>
      </c>
      <c r="D128">
        <v>665600</v>
      </c>
      <c r="E128" t="inlineStr">
        <is>
          <t xml:space="preserve">110.00</t>
        </is>
      </c>
      <c r="F128">
        <v>6050.9090909091</v>
      </c>
      <c r="G128">
        <v>5152.5</v>
      </c>
      <c r="H128">
        <v>566775</v>
      </c>
      <c r="I128">
        <v>-98825</v>
      </c>
      <c r="J128">
        <v>-0.17436372458207</v>
      </c>
      <c r="K128">
        <f>IFERROR(ROUND(D128-MAX(I128,0)*03_Assumptions!$B$37,0),"")</f>
      </c>
      <c r="L128">
        <v>0</v>
      </c>
      <c r="M128"/>
      <c r="N128">
        <v>49</v>
      </c>
      <c r="O128"/>
      <c r="P128"/>
      <c r="Q128"/>
      <c r="R128" t="inlineStr">
        <is>
          <t xml:space="preserve">Idealista</t>
        </is>
      </c>
    </row>
    <row r="129">
      <c r="A129" t="inlineStr">
        <is>
          <t xml:space="preserve">IDL-112397624</t>
        </is>
      </c>
      <c r="B129" t="inlineStr">
        <is>
          <t xml:space="preserve">Studio in Calle Nicolás Godoy Nn, Almendrales, Madrid</t>
        </is>
      </c>
      <c r="C129" t="inlineStr">
        <is>
          <t xml:space="preserve">Madrid</t>
        </is>
      </c>
      <c r="D129">
        <v>1400</v>
      </c>
      <c r="E129" t="inlineStr">
        <is>
          <t xml:space="preserve">35.00</t>
        </is>
      </c>
      <c r="F129">
        <v>40</v>
      </c>
      <c r="G129">
        <v>34</v>
      </c>
      <c r="H129">
        <v>1190</v>
      </c>
      <c r="I129">
        <v>-210</v>
      </c>
      <c r="J129">
        <v>-0.17647058823529</v>
      </c>
      <c r="K129">
        <f>IFERROR(ROUND(D129-MAX(I129,0)*03_Assumptions!$B$37,0),"")</f>
      </c>
      <c r="L129">
        <v>0</v>
      </c>
      <c r="M129"/>
      <c r="N129">
        <v>49</v>
      </c>
      <c r="O129"/>
      <c r="P129"/>
      <c r="Q129"/>
      <c r="R129" t="inlineStr">
        <is>
          <t xml:space="preserve">Idealista</t>
        </is>
      </c>
    </row>
    <row r="130">
      <c r="A130" t="inlineStr">
        <is>
          <t xml:space="preserve">IDL-112397374</t>
        </is>
      </c>
      <c r="B130" t="inlineStr">
        <is>
          <t xml:space="preserve">Studio in Paseo de la Castellana Nn, Bernabéu-Hispanoamérica, Madrid</t>
        </is>
      </c>
      <c r="C130" t="inlineStr">
        <is>
          <t xml:space="preserve">Madrid</t>
        </is>
      </c>
      <c r="D130">
        <v>1200</v>
      </c>
      <c r="E130" t="inlineStr">
        <is>
          <t xml:space="preserve">30.00</t>
        </is>
      </c>
      <c r="F130">
        <v>40</v>
      </c>
      <c r="G130">
        <v>34</v>
      </c>
      <c r="H130">
        <v>1020</v>
      </c>
      <c r="I130">
        <v>-180</v>
      </c>
      <c r="J130">
        <v>-0.17647058823529</v>
      </c>
      <c r="K130">
        <f>IFERROR(ROUND(D130-MAX(I130,0)*03_Assumptions!$B$37,0),"")</f>
      </c>
      <c r="L130">
        <v>0</v>
      </c>
      <c r="M130"/>
      <c r="N130">
        <v>49</v>
      </c>
      <c r="O130">
        <v>0</v>
      </c>
      <c r="P130"/>
      <c r="Q130"/>
      <c r="R130" t="inlineStr">
        <is>
          <t xml:space="preserve">Idealista</t>
        </is>
      </c>
    </row>
    <row r="131">
      <c r="A131" t="inlineStr">
        <is>
          <t xml:space="preserve">IDL-112559152</t>
        </is>
      </c>
      <c r="B131" t="inlineStr">
        <is>
          <t xml:space="preserve">Flat / apartment in Olletas - Sierra Blanquilla, Málaga</t>
        </is>
      </c>
      <c r="C131" t="inlineStr">
        <is>
          <t xml:space="preserve">Málaga</t>
        </is>
      </c>
      <c r="D131">
        <v>205000</v>
      </c>
      <c r="E131" t="inlineStr">
        <is>
          <t xml:space="preserve">45.00</t>
        </is>
      </c>
      <c r="F131">
        <v>4555.5555555556</v>
      </c>
      <c r="G131">
        <v>3861.5</v>
      </c>
      <c r="H131">
        <v>173768</v>
      </c>
      <c r="I131">
        <v>-31232</v>
      </c>
      <c r="J131">
        <v>-0.17973729264678</v>
      </c>
      <c r="K131">
        <f>IFERROR(ROUND(D131-MAX(I131,0)*03_Assumptions!$B$37,0),"")</f>
      </c>
      <c r="L131">
        <v>0</v>
      </c>
      <c r="M131"/>
      <c r="N131">
        <v>31</v>
      </c>
      <c r="O131"/>
      <c r="P131"/>
      <c r="Q131"/>
      <c r="R131" t="inlineStr">
        <is>
          <t xml:space="preserve">Idealista</t>
        </is>
      </c>
    </row>
    <row r="132">
      <c r="A132" t="inlineStr">
        <is>
          <t xml:space="preserve">IDL-112558378</t>
        </is>
      </c>
      <c r="B132" t="inlineStr">
        <is>
          <t xml:space="preserve">Flat / apartment in Calle Caballero del Bosque, El Palo, Málaga</t>
        </is>
      </c>
      <c r="C132" t="inlineStr">
        <is>
          <t xml:space="preserve">Málaga</t>
        </is>
      </c>
      <c r="D132">
        <v>420000</v>
      </c>
      <c r="E132" t="inlineStr">
        <is>
          <t xml:space="preserve">91.00</t>
        </is>
      </c>
      <c r="F132">
        <v>4615.3846153846</v>
      </c>
      <c r="G132">
        <v>3861.5</v>
      </c>
      <c r="H132">
        <v>351397</v>
      </c>
      <c r="I132">
        <v>-68603</v>
      </c>
      <c r="J132">
        <v>-0.19523102819749</v>
      </c>
      <c r="K132">
        <f>IFERROR(ROUND(D132-MAX(I132,0)*03_Assumptions!$B$37,0),"")</f>
      </c>
      <c r="L132">
        <v>0</v>
      </c>
      <c r="M132"/>
      <c r="N132">
        <v>31</v>
      </c>
      <c r="O132"/>
      <c r="P132"/>
      <c r="Q132"/>
      <c r="R132" t="inlineStr">
        <is>
          <t xml:space="preserve">Idealista</t>
        </is>
      </c>
    </row>
    <row r="133">
      <c r="A133" t="inlineStr">
        <is>
          <t xml:space="preserve">IDL-112379442</t>
        </is>
      </c>
      <c r="B133" t="inlineStr">
        <is>
          <t xml:space="preserve">Flat / apartment in Avenida Pablo Ruiz Picasso Nn, San Pedro Pueblo, Marbella</t>
        </is>
      </c>
      <c r="C133" t="inlineStr">
        <is>
          <t xml:space="preserve">Marbella</t>
        </is>
      </c>
      <c r="D133">
        <v>687150</v>
      </c>
      <c r="E133" t="inlineStr">
        <is>
          <t xml:space="preserve">110.00</t>
        </is>
      </c>
      <c r="F133">
        <v>6246.8181818182</v>
      </c>
      <c r="G133">
        <v>5152.5</v>
      </c>
      <c r="H133">
        <v>566775</v>
      </c>
      <c r="I133">
        <v>-120375</v>
      </c>
      <c r="J133">
        <v>-0.2123858674077</v>
      </c>
      <c r="K133">
        <f>IFERROR(ROUND(D133-MAX(I133,0)*03_Assumptions!$B$37,0),"")</f>
      </c>
      <c r="L133">
        <v>0</v>
      </c>
      <c r="M133"/>
      <c r="N133">
        <v>49</v>
      </c>
      <c r="O133"/>
      <c r="P133"/>
      <c r="Q133"/>
      <c r="R133" t="inlineStr">
        <is>
          <t xml:space="preserve">Idealista</t>
        </is>
      </c>
    </row>
    <row r="134">
      <c r="A134" t="inlineStr">
        <is>
          <t xml:space="preserve">HTC-56743000000045</t>
        </is>
      </c>
      <c r="B134" t="inlineStr">
        <is>
          <t xml:space="preserve">Piso Cuesta de santo domingo. Piso en venta exterior con 6 balcones a la calle en palacio</t>
        </is>
      </c>
      <c r="C134" t="inlineStr">
        <is>
          <t xml:space="preserve">Madrid</t>
        </is>
      </c>
      <c r="D134">
        <v>1295000</v>
      </c>
      <c r="E134" t="inlineStr">
        <is>
          <t xml:space="preserve">115.00</t>
        </is>
      </c>
      <c r="F134">
        <v>11260.869565217</v>
      </c>
      <c r="G134">
        <v>9286</v>
      </c>
      <c r="H134">
        <v>1067890</v>
      </c>
      <c r="I134">
        <v>-227110</v>
      </c>
      <c r="J134">
        <v>-0.21267171712442</v>
      </c>
      <c r="K134">
        <f>IFERROR(ROUND(D134-MAX(I134,0)*03_Assumptions!$B$37,0),"")</f>
      </c>
      <c r="L134">
        <v>0</v>
      </c>
      <c r="M134"/>
      <c r="N134">
        <v>49</v>
      </c>
      <c r="O134"/>
      <c r="P134"/>
      <c r="Q134"/>
      <c r="R134" t="inlineStr">
        <is>
          <t xml:space="preserve">Habitaclia</t>
        </is>
      </c>
    </row>
    <row r="135">
      <c r="A135" t="inlineStr">
        <is>
          <t xml:space="preserve">IDL-112559522</t>
        </is>
      </c>
      <c r="B135" t="inlineStr">
        <is>
          <t xml:space="preserve">Flat / apartment in Calle Almería Nn, El Palo, Málaga</t>
        </is>
      </c>
      <c r="C135" t="inlineStr">
        <is>
          <t xml:space="preserve">Málaga</t>
        </is>
      </c>
      <c r="D135">
        <v>420000</v>
      </c>
      <c r="E135" t="inlineStr">
        <is>
          <t xml:space="preserve">89.00</t>
        </is>
      </c>
      <c r="F135">
        <v>4719.1011235955</v>
      </c>
      <c r="G135">
        <v>3861.5</v>
      </c>
      <c r="H135">
        <v>343674</v>
      </c>
      <c r="I135">
        <v>-76326</v>
      </c>
      <c r="J135">
        <v>-0.22209015242665</v>
      </c>
      <c r="K135">
        <f>IFERROR(ROUND(D135-MAX(I135,0)*03_Assumptions!$B$37,0),"")</f>
      </c>
      <c r="L135">
        <v>0</v>
      </c>
      <c r="M135"/>
      <c r="N135">
        <v>31</v>
      </c>
      <c r="O135"/>
      <c r="P135"/>
      <c r="Q135"/>
      <c r="R135" t="inlineStr">
        <is>
          <t xml:space="preserve">Idealista</t>
        </is>
      </c>
    </row>
    <row r="136">
      <c r="A136" t="inlineStr">
        <is>
          <t xml:space="preserve">IDL-112556780</t>
        </is>
      </c>
      <c r="B136" t="inlineStr">
        <is>
          <t xml:space="preserve">Flat / apartment in El Palo, Málaga</t>
        </is>
      </c>
      <c r="C136" t="inlineStr">
        <is>
          <t xml:space="preserve">Málaga</t>
        </is>
      </c>
      <c r="D136">
        <v>420000</v>
      </c>
      <c r="E136" t="inlineStr">
        <is>
          <t xml:space="preserve">89.00</t>
        </is>
      </c>
      <c r="F136">
        <v>4719.1011235955</v>
      </c>
      <c r="G136">
        <v>3861.5</v>
      </c>
      <c r="H136">
        <v>343674</v>
      </c>
      <c r="I136">
        <v>-76326</v>
      </c>
      <c r="J136">
        <v>-0.22209015242665</v>
      </c>
      <c r="K136">
        <f>IFERROR(ROUND(D136-MAX(I136,0)*03_Assumptions!$B$37,0),"")</f>
      </c>
      <c r="L136">
        <v>0</v>
      </c>
      <c r="M136"/>
      <c r="N136">
        <v>31</v>
      </c>
      <c r="O136"/>
      <c r="P136"/>
      <c r="Q136"/>
      <c r="R136" t="inlineStr">
        <is>
          <t xml:space="preserve">Idealista</t>
        </is>
      </c>
    </row>
    <row r="137">
      <c r="A137" t="inlineStr">
        <is>
          <t xml:space="preserve">IDL-112558490</t>
        </is>
      </c>
      <c r="B137" t="inlineStr">
        <is>
          <t xml:space="preserve">Flat / apartment in Calle Caballero del Bosque, El Palo, Málaga</t>
        </is>
      </c>
      <c r="C137" t="inlineStr">
        <is>
          <t xml:space="preserve">Málaga</t>
        </is>
      </c>
      <c r="D137">
        <v>420000</v>
      </c>
      <c r="E137" t="inlineStr">
        <is>
          <t xml:space="preserve">89.00</t>
        </is>
      </c>
      <c r="F137">
        <v>4719.1011235955</v>
      </c>
      <c r="G137">
        <v>3861.5</v>
      </c>
      <c r="H137">
        <v>343674</v>
      </c>
      <c r="I137">
        <v>-76326</v>
      </c>
      <c r="J137">
        <v>-0.22209015242665</v>
      </c>
      <c r="K137">
        <f>IFERROR(ROUND(D137-MAX(I137,0)*03_Assumptions!$B$37,0),"")</f>
      </c>
      <c r="L137">
        <v>0</v>
      </c>
      <c r="M137"/>
      <c r="N137">
        <v>31</v>
      </c>
      <c r="O137"/>
      <c r="P137"/>
      <c r="Q137"/>
      <c r="R137" t="inlineStr">
        <is>
          <t xml:space="preserve">Idealista</t>
        </is>
      </c>
    </row>
    <row r="138">
      <c r="A138" t="inlineStr">
        <is>
          <t xml:space="preserve">IDL-112391801</t>
        </is>
      </c>
      <c r="B138" t="inlineStr">
        <is>
          <t xml:space="preserve">Flat / apartment in Avenida Oriental, 25, San Pedro Pueblo, Marbella</t>
        </is>
      </c>
      <c r="C138" t="inlineStr">
        <is>
          <t xml:space="preserve">Marbella</t>
        </is>
      </c>
      <c r="D138">
        <v>733700</v>
      </c>
      <c r="E138" t="inlineStr">
        <is>
          <t xml:space="preserve">115.00</t>
        </is>
      </c>
      <c r="F138">
        <v>6380</v>
      </c>
      <c r="G138">
        <v>5152.5</v>
      </c>
      <c r="H138">
        <v>592538</v>
      </c>
      <c r="I138">
        <v>-141162</v>
      </c>
      <c r="J138">
        <v>-0.23823386705483</v>
      </c>
      <c r="K138">
        <f>IFERROR(ROUND(D138-MAX(I138,0)*03_Assumptions!$B$37,0),"")</f>
      </c>
      <c r="L138">
        <v>0</v>
      </c>
      <c r="M138"/>
      <c r="N138">
        <v>49</v>
      </c>
      <c r="O138"/>
      <c r="P138"/>
      <c r="Q138"/>
      <c r="R138" t="inlineStr">
        <is>
          <t xml:space="preserve">Idealista</t>
        </is>
      </c>
    </row>
    <row r="139">
      <c r="A139" t="inlineStr">
        <is>
          <t xml:space="preserve">IDL-112387851</t>
        </is>
      </c>
      <c r="B139" t="inlineStr">
        <is>
          <t xml:space="preserve">Flat / apartment in Puerto Banús, Marbella</t>
        </is>
      </c>
      <c r="C139" t="inlineStr">
        <is>
          <t xml:space="preserve">Marbella</t>
        </is>
      </c>
      <c r="D139">
        <v>800000</v>
      </c>
      <c r="E139" t="inlineStr">
        <is>
          <t xml:space="preserve">124.00</t>
        </is>
      </c>
      <c r="F139">
        <v>6451.6129032258</v>
      </c>
      <c r="G139">
        <v>5152.5</v>
      </c>
      <c r="H139">
        <v>638910</v>
      </c>
      <c r="I139">
        <v>-161090</v>
      </c>
      <c r="J139">
        <v>-0.25213253822917</v>
      </c>
      <c r="K139">
        <f>IFERROR(ROUND(D139-MAX(I139,0)*03_Assumptions!$B$37,0),"")</f>
      </c>
      <c r="L139">
        <v>0</v>
      </c>
      <c r="M139"/>
      <c r="N139">
        <v>49</v>
      </c>
      <c r="O139"/>
      <c r="P139"/>
      <c r="Q139"/>
      <c r="R139" t="inlineStr">
        <is>
          <t xml:space="preserve">Idealista</t>
        </is>
      </c>
    </row>
    <row r="140">
      <c r="A140" t="inlineStr">
        <is>
          <t xml:space="preserve">IDL-112559037</t>
        </is>
      </c>
      <c r="B140" t="inlineStr">
        <is>
          <t xml:space="preserve">Studio in Olletas, 3, Olletas - Sierra Blanquilla, Málaga</t>
        </is>
      </c>
      <c r="C140" t="inlineStr">
        <is>
          <t xml:space="preserve">Málaga</t>
        </is>
      </c>
      <c r="D140">
        <v>180000</v>
      </c>
      <c r="E140" t="inlineStr">
        <is>
          <t xml:space="preserve">37.00</t>
        </is>
      </c>
      <c r="F140">
        <v>4864.8648648649</v>
      </c>
      <c r="G140">
        <v>3861.5</v>
      </c>
      <c r="H140">
        <v>142876</v>
      </c>
      <c r="I140">
        <v>-37124</v>
      </c>
      <c r="J140">
        <v>-0.25983811080276</v>
      </c>
      <c r="K140">
        <f>IFERROR(ROUND(D140-MAX(I140,0)*03_Assumptions!$B$37,0),"")</f>
      </c>
      <c r="L140">
        <v>0</v>
      </c>
      <c r="M140"/>
      <c r="N140">
        <v>31</v>
      </c>
      <c r="O140"/>
      <c r="P140"/>
      <c r="Q140"/>
      <c r="R140" t="inlineStr">
        <is>
          <t xml:space="preserve">Idealista</t>
        </is>
      </c>
    </row>
    <row r="141">
      <c r="A141" t="inlineStr">
        <is>
          <t xml:space="preserve">IDL-112558171</t>
        </is>
      </c>
      <c r="B141" t="inlineStr">
        <is>
          <t xml:space="preserve">Flat / apartment in Pasaje Zambrana, La Trinidad, Málaga</t>
        </is>
      </c>
      <c r="C141" t="inlineStr">
        <is>
          <t xml:space="preserve">Málaga</t>
        </is>
      </c>
      <c r="D141">
        <v>285000</v>
      </c>
      <c r="E141" t="inlineStr">
        <is>
          <t xml:space="preserve">58.00</t>
        </is>
      </c>
      <c r="F141">
        <v>4913.7931034483</v>
      </c>
      <c r="G141">
        <v>3861.5</v>
      </c>
      <c r="H141">
        <v>223967</v>
      </c>
      <c r="I141">
        <v>-61033</v>
      </c>
      <c r="J141">
        <v>-0.27250889639992</v>
      </c>
      <c r="K141">
        <f>IFERROR(ROUND(D141-MAX(I141,0)*03_Assumptions!$B$37,0),"")</f>
      </c>
      <c r="L141">
        <v>0</v>
      </c>
      <c r="M141"/>
      <c r="N141">
        <v>31</v>
      </c>
      <c r="O141"/>
      <c r="P141"/>
      <c r="Q141"/>
      <c r="R141" t="inlineStr">
        <is>
          <t xml:space="preserve">Idealista</t>
        </is>
      </c>
    </row>
    <row r="142">
      <c r="A142" t="inlineStr">
        <is>
          <t xml:space="preserve">IDL-112397518</t>
        </is>
      </c>
      <c r="B142" t="inlineStr">
        <is>
          <t xml:space="preserve">Flat / apartment in Calle de Guillermo de Osma, 4, Chopera, Madrid</t>
        </is>
      </c>
      <c r="C142" t="inlineStr">
        <is>
          <t xml:space="preserve">Madrid</t>
        </is>
      </c>
      <c r="D142">
        <v>2200</v>
      </c>
      <c r="E142" t="inlineStr">
        <is>
          <t xml:space="preserve">50.00</t>
        </is>
      </c>
      <c r="F142">
        <v>44</v>
      </c>
      <c r="G142">
        <v>34</v>
      </c>
      <c r="H142">
        <v>1700</v>
      </c>
      <c r="I142">
        <v>-500</v>
      </c>
      <c r="J142">
        <v>-0.29411764705882</v>
      </c>
      <c r="K142">
        <f>IFERROR(ROUND(D142-MAX(I142,0)*03_Assumptions!$B$37,0),"")</f>
      </c>
      <c r="L142">
        <v>0</v>
      </c>
      <c r="M142"/>
      <c r="N142">
        <v>49</v>
      </c>
      <c r="O142"/>
      <c r="P142"/>
      <c r="Q142"/>
      <c r="R142" t="inlineStr">
        <is>
          <t xml:space="preserve">Idealista</t>
        </is>
      </c>
    </row>
    <row r="143">
      <c r="A143" t="inlineStr">
        <is>
          <t xml:space="preserve">IDL-112381995</t>
        </is>
      </c>
      <c r="B143" t="inlineStr">
        <is>
          <t xml:space="preserve">House in Calle Ficus, Linda Vista-Nueva Alcántara-Cortijo Blanco, Marbella</t>
        </is>
      </c>
      <c r="C143" t="inlineStr">
        <is>
          <t xml:space="preserve">Marbella</t>
        </is>
      </c>
      <c r="D143">
        <v>1150000</v>
      </c>
      <c r="E143" t="inlineStr">
        <is>
          <t xml:space="preserve">170.00</t>
        </is>
      </c>
      <c r="F143">
        <v>6764.7058823529</v>
      </c>
      <c r="G143">
        <v>5152.5</v>
      </c>
      <c r="H143">
        <v>875925</v>
      </c>
      <c r="I143">
        <v>-274075</v>
      </c>
      <c r="J143">
        <v>-0.31289779376088</v>
      </c>
      <c r="K143">
        <f>IFERROR(ROUND(D143-MAX(I143,0)*03_Assumptions!$B$37,0),"")</f>
      </c>
      <c r="L143">
        <v>0</v>
      </c>
      <c r="M143"/>
      <c r="N143">
        <v>49</v>
      </c>
      <c r="O143"/>
      <c r="P143"/>
      <c r="Q143"/>
      <c r="R143" t="inlineStr">
        <is>
          <t xml:space="preserve">Idealista</t>
        </is>
      </c>
    </row>
    <row r="144">
      <c r="A144" t="inlineStr">
        <is>
          <t xml:space="preserve">IDL-112558725</t>
        </is>
      </c>
      <c r="B144" t="inlineStr">
        <is>
          <t xml:space="preserve">Detached house in Puertosol - Santa Isabel, Málaga</t>
        </is>
      </c>
      <c r="C144" t="inlineStr">
        <is>
          <t xml:space="preserve">Málaga</t>
        </is>
      </c>
      <c r="D144">
        <v>1200000</v>
      </c>
      <c r="E144" t="inlineStr">
        <is>
          <t xml:space="preserve">233.00</t>
        </is>
      </c>
      <c r="F144">
        <v>5150.2145922747</v>
      </c>
      <c r="G144">
        <v>3861.5</v>
      </c>
      <c r="H144">
        <v>899730</v>
      </c>
      <c r="I144">
        <v>-300270</v>
      </c>
      <c r="J144">
        <v>-0.33373419455514</v>
      </c>
      <c r="K144">
        <f>IFERROR(ROUND(D144-MAX(I144,0)*03_Assumptions!$B$37,0),"")</f>
      </c>
      <c r="L144">
        <v>0</v>
      </c>
      <c r="M144"/>
      <c r="N144">
        <v>31</v>
      </c>
      <c r="O144"/>
      <c r="P144"/>
      <c r="Q144"/>
      <c r="R144" t="inlineStr">
        <is>
          <t xml:space="preserve">Idealista</t>
        </is>
      </c>
    </row>
    <row r="145">
      <c r="A145" t="inlineStr">
        <is>
          <t xml:space="preserve">HTC-56743000000042</t>
        </is>
      </c>
      <c r="B145" t="inlineStr">
        <is>
          <t xml:space="preserve">Ático Alcalá. Ático en venta reformado, amueblado con terraza y trastero en go</t>
        </is>
      </c>
      <c r="C145" t="inlineStr">
        <is>
          <t xml:space="preserve">Madrid</t>
        </is>
      </c>
      <c r="D145">
        <v>1620000</v>
      </c>
      <c r="E145" t="inlineStr">
        <is>
          <t xml:space="preserve">130.00</t>
        </is>
      </c>
      <c r="F145">
        <v>12461.538461538</v>
      </c>
      <c r="G145">
        <v>9286</v>
      </c>
      <c r="H145">
        <v>1207180</v>
      </c>
      <c r="I145">
        <v>-412820</v>
      </c>
      <c r="J145">
        <v>-0.34197054291821</v>
      </c>
      <c r="K145">
        <f>IFERROR(ROUND(D145-MAX(I145,0)*03_Assumptions!$B$37,0),"")</f>
      </c>
      <c r="L145">
        <v>0</v>
      </c>
      <c r="M145"/>
      <c r="N145">
        <v>49</v>
      </c>
      <c r="O145"/>
      <c r="P145"/>
      <c r="Q145"/>
      <c r="R145" t="inlineStr">
        <is>
          <t xml:space="preserve">Habitaclia</t>
        </is>
      </c>
    </row>
    <row r="146">
      <c r="A146" t="inlineStr">
        <is>
          <t xml:space="preserve">IDL-112379444</t>
        </is>
      </c>
      <c r="B146" t="inlineStr">
        <is>
          <t xml:space="preserve">Flat / apartment in Avenida Pablo Ruiz Picasso Nn, San Pedro Pueblo, Marbella</t>
        </is>
      </c>
      <c r="C146" t="inlineStr">
        <is>
          <t xml:space="preserve">Marbella</t>
        </is>
      </c>
      <c r="D146">
        <v>907500</v>
      </c>
      <c r="E146" t="inlineStr">
        <is>
          <t xml:space="preserve">130.00</t>
        </is>
      </c>
      <c r="F146">
        <v>6980.7692307692</v>
      </c>
      <c r="G146">
        <v>5152.5</v>
      </c>
      <c r="H146">
        <v>669825</v>
      </c>
      <c r="I146">
        <v>-237675</v>
      </c>
      <c r="J146">
        <v>-0.35483148583585</v>
      </c>
      <c r="K146">
        <f>IFERROR(ROUND(D146-MAX(I146,0)*03_Assumptions!$B$37,0),"")</f>
      </c>
      <c r="L146">
        <v>0</v>
      </c>
      <c r="M146"/>
      <c r="N146">
        <v>49</v>
      </c>
      <c r="O146"/>
      <c r="P146"/>
      <c r="Q146"/>
      <c r="R146" t="inlineStr">
        <is>
          <t xml:space="preserve">Idealista</t>
        </is>
      </c>
    </row>
    <row r="147">
      <c r="A147" t="inlineStr">
        <is>
          <t xml:space="preserve">IDL-112391848</t>
        </is>
      </c>
      <c r="B147" t="inlineStr">
        <is>
          <t xml:space="preserve">Flat / apartment in Avenida Oriental, 25, San Pedro Pueblo, Marbella</t>
        </is>
      </c>
      <c r="C147" t="inlineStr">
        <is>
          <t xml:space="preserve">Marbella</t>
        </is>
      </c>
      <c r="D147">
        <v>731650</v>
      </c>
      <c r="E147" t="inlineStr">
        <is>
          <t xml:space="preserve">104.00</t>
        </is>
      </c>
      <c r="F147">
        <v>7035.0961538462</v>
      </c>
      <c r="G147">
        <v>5152.5</v>
      </c>
      <c r="H147">
        <v>535860</v>
      </c>
      <c r="I147">
        <v>-195790</v>
      </c>
      <c r="J147">
        <v>-0.36537528458926</v>
      </c>
      <c r="K147">
        <f>IFERROR(ROUND(D147-MAX(I147,0)*03_Assumptions!$B$37,0),"")</f>
      </c>
      <c r="L147">
        <v>0</v>
      </c>
      <c r="M147"/>
      <c r="N147">
        <v>49</v>
      </c>
      <c r="O147"/>
      <c r="P147"/>
      <c r="Q147"/>
      <c r="R147" t="inlineStr">
        <is>
          <t xml:space="preserve">Idealista</t>
        </is>
      </c>
    </row>
    <row r="148">
      <c r="A148" t="inlineStr">
        <is>
          <t xml:space="preserve">IDL-112391712</t>
        </is>
      </c>
      <c r="B148" t="inlineStr">
        <is>
          <t xml:space="preserve">Flat / apartment in Avenida Oriental, 25, San Pedro Pueblo, Marbella</t>
        </is>
      </c>
      <c r="C148" t="inlineStr">
        <is>
          <t xml:space="preserve">Marbella</t>
        </is>
      </c>
      <c r="D148">
        <v>712125</v>
      </c>
      <c r="E148" t="inlineStr">
        <is>
          <t xml:space="preserve">101.00</t>
        </is>
      </c>
      <c r="F148">
        <v>7050.7425742574</v>
      </c>
      <c r="G148">
        <v>5152.5</v>
      </c>
      <c r="H148">
        <v>520403</v>
      </c>
      <c r="I148">
        <v>-191722</v>
      </c>
      <c r="J148">
        <v>-0.36841195036534</v>
      </c>
      <c r="K148">
        <f>IFERROR(ROUND(D148-MAX(I148,0)*03_Assumptions!$B$37,0),"")</f>
      </c>
      <c r="L148">
        <v>0</v>
      </c>
      <c r="M148"/>
      <c r="N148">
        <v>49</v>
      </c>
      <c r="O148"/>
      <c r="P148"/>
      <c r="Q148"/>
      <c r="R148" t="inlineStr">
        <is>
          <t xml:space="preserve">Idealista</t>
        </is>
      </c>
    </row>
    <row r="149">
      <c r="A149" t="inlineStr">
        <is>
          <t xml:space="preserve">IDL-112397521</t>
        </is>
      </c>
      <c r="B149" t="inlineStr">
        <is>
          <t xml:space="preserve">Flat / apartment in Calle de Gonzalo Herrero, 13, Valdeacederas, Madrid</t>
        </is>
      </c>
      <c r="C149" t="inlineStr">
        <is>
          <t xml:space="preserve">Madrid</t>
        </is>
      </c>
      <c r="D149">
        <v>1400</v>
      </c>
      <c r="E149" t="inlineStr">
        <is>
          <t xml:space="preserve">30.00</t>
        </is>
      </c>
      <c r="F149">
        <v>46.666666666667</v>
      </c>
      <c r="G149">
        <v>34</v>
      </c>
      <c r="H149">
        <v>1020</v>
      </c>
      <c r="I149">
        <v>-380</v>
      </c>
      <c r="J149">
        <v>-0.37254901960784</v>
      </c>
      <c r="K149">
        <f>IFERROR(ROUND(D149-MAX(I149,0)*03_Assumptions!$B$37,0),"")</f>
      </c>
      <c r="L149">
        <v>0</v>
      </c>
      <c r="M149"/>
      <c r="N149">
        <v>49</v>
      </c>
      <c r="O149"/>
      <c r="P149"/>
      <c r="Q149"/>
      <c r="R149" t="inlineStr">
        <is>
          <t xml:space="preserve">Idealista</t>
        </is>
      </c>
    </row>
    <row r="150">
      <c r="A150" t="inlineStr">
        <is>
          <t xml:space="preserve">YAE-jht::real-estate::48157-112399908</t>
        </is>
      </c>
      <c r="B150" t="inlineStr">
        <is>
          <t xml:space="preserve">Ático en venta, Las Gaviotas en Fuengirola</t>
        </is>
      </c>
      <c r="C150" t="inlineStr">
        <is>
          <t xml:space="preserve">Fuengirola</t>
        </is>
      </c>
      <c r="D150">
        <v>1515000</v>
      </c>
      <c r="E150" t="inlineStr">
        <is>
          <t xml:space="preserve">245.00</t>
        </is>
      </c>
      <c r="F150">
        <v>6183.6734693878</v>
      </c>
      <c r="G150">
        <v>4489.8</v>
      </c>
      <c r="H150">
        <v>1100001</v>
      </c>
      <c r="I150">
        <v>-414999</v>
      </c>
      <c r="J150">
        <v>-0.37727147520775</v>
      </c>
      <c r="K150">
        <f>IFERROR(ROUND(D150-MAX(I150,0)*03_Assumptions!$B$37,0),"")</f>
      </c>
      <c r="L150">
        <v>0</v>
      </c>
      <c r="M150"/>
      <c r="N150">
        <v>48</v>
      </c>
      <c r="O150"/>
      <c r="P150"/>
      <c r="Q150"/>
      <c r="R150" t="inlineStr">
        <is>
          <t xml:space="preserve">Yaencontre</t>
        </is>
      </c>
    </row>
    <row r="151">
      <c r="A151" t="inlineStr">
        <is>
          <t xml:space="preserve">IDL-112379445</t>
        </is>
      </c>
      <c r="B151" t="inlineStr">
        <is>
          <t xml:space="preserve">Flat / apartment in Avenida Pablo Ruiz Picasso Nn, San Pedro Pueblo, Marbella</t>
        </is>
      </c>
      <c r="C151" t="inlineStr">
        <is>
          <t xml:space="preserve">Marbella</t>
        </is>
      </c>
      <c r="D151">
        <v>923700</v>
      </c>
      <c r="E151" t="inlineStr">
        <is>
          <t xml:space="preserve">130.00</t>
        </is>
      </c>
      <c r="F151">
        <v>7105.3846153846</v>
      </c>
      <c r="G151">
        <v>5152.5</v>
      </c>
      <c r="H151">
        <v>669825</v>
      </c>
      <c r="I151">
        <v>-253875</v>
      </c>
      <c r="J151">
        <v>-0.37901690740119</v>
      </c>
      <c r="K151">
        <f>IFERROR(ROUND(D151-MAX(I151,0)*03_Assumptions!$B$37,0),"")</f>
      </c>
      <c r="L151">
        <v>0</v>
      </c>
      <c r="M151"/>
      <c r="N151">
        <v>49</v>
      </c>
      <c r="O151"/>
      <c r="P151"/>
      <c r="Q151"/>
      <c r="R151" t="inlineStr">
        <is>
          <t xml:space="preserve">Idealista</t>
        </is>
      </c>
    </row>
    <row r="152">
      <c r="A152" t="inlineStr">
        <is>
          <t xml:space="preserve">IDL-112329312</t>
        </is>
      </c>
      <c r="B152" t="inlineStr">
        <is>
          <t xml:space="preserve">Flat / apartment in Calle de Gerardo Cordón, 69, Ventas, Madrid</t>
        </is>
      </c>
      <c r="C152" t="inlineStr">
        <is>
          <t xml:space="preserve">Madrid</t>
        </is>
      </c>
      <c r="D152">
        <v>2900</v>
      </c>
      <c r="E152" t="inlineStr">
        <is>
          <t xml:space="preserve">61.00</t>
        </is>
      </c>
      <c r="F152">
        <v>47.540983606557</v>
      </c>
      <c r="G152">
        <v>34</v>
      </c>
      <c r="H152">
        <v>2074</v>
      </c>
      <c r="I152">
        <v>-826</v>
      </c>
      <c r="J152">
        <v>-0.39826422372228</v>
      </c>
      <c r="K152">
        <f>IFERROR(ROUND(D152-MAX(I152,0)*03_Assumptions!$B$37,0),"")</f>
      </c>
      <c r="L152">
        <v>0</v>
      </c>
      <c r="M152"/>
      <c r="N152">
        <v>49</v>
      </c>
      <c r="O152"/>
      <c r="P152"/>
      <c r="Q152"/>
      <c r="R152" t="inlineStr">
        <is>
          <t xml:space="preserve">Idealista</t>
        </is>
      </c>
    </row>
    <row r="153">
      <c r="A153" t="inlineStr">
        <is>
          <t xml:space="preserve">IDL-112397623</t>
        </is>
      </c>
      <c r="B153" t="inlineStr">
        <is>
          <t xml:space="preserve">Studio in Calle de San Marcos Nn, Chueca-Justicia, Madrid</t>
        </is>
      </c>
      <c r="C153" t="inlineStr">
        <is>
          <t xml:space="preserve">Madrid</t>
        </is>
      </c>
      <c r="D153">
        <v>1690</v>
      </c>
      <c r="E153" t="inlineStr">
        <is>
          <t xml:space="preserve">35.00</t>
        </is>
      </c>
      <c r="F153">
        <v>48.285714285714</v>
      </c>
      <c r="G153">
        <v>34</v>
      </c>
      <c r="H153">
        <v>1190</v>
      </c>
      <c r="I153">
        <v>-500</v>
      </c>
      <c r="J153">
        <v>-0.42016806722689</v>
      </c>
      <c r="K153">
        <f>IFERROR(ROUND(D153-MAX(I153,0)*03_Assumptions!$B$37,0),"")</f>
      </c>
      <c r="L153">
        <v>0</v>
      </c>
      <c r="M153"/>
      <c r="N153">
        <v>49</v>
      </c>
      <c r="O153"/>
      <c r="P153"/>
      <c r="Q153"/>
      <c r="R153" t="inlineStr">
        <is>
          <t xml:space="preserve">Idealista</t>
        </is>
      </c>
    </row>
    <row r="154">
      <c r="A154" t="inlineStr">
        <is>
          <t xml:space="preserve">IDL-112287956</t>
        </is>
      </c>
      <c r="B154" t="inlineStr">
        <is>
          <t xml:space="preserve">Flat / apartment in Calle de Lope de Rueda, 28, Ibiza, Madrid</t>
        </is>
      </c>
      <c r="C154" t="inlineStr">
        <is>
          <t xml:space="preserve">Madrid</t>
        </is>
      </c>
      <c r="D154">
        <v>2950</v>
      </c>
      <c r="E154" t="inlineStr">
        <is>
          <t xml:space="preserve">60.00</t>
        </is>
      </c>
      <c r="F154">
        <v>49.166666666667</v>
      </c>
      <c r="G154">
        <v>34</v>
      </c>
      <c r="H154">
        <v>2040</v>
      </c>
      <c r="I154">
        <v>-910</v>
      </c>
      <c r="J154">
        <v>-0.44607843137255</v>
      </c>
      <c r="K154">
        <f>IFERROR(ROUND(D154-MAX(I154,0)*03_Assumptions!$B$37,0),"")</f>
      </c>
      <c r="L154">
        <v>0</v>
      </c>
      <c r="M154"/>
      <c r="N154">
        <v>49</v>
      </c>
      <c r="O154"/>
      <c r="P154"/>
      <c r="Q154"/>
      <c r="R154" t="inlineStr">
        <is>
          <t xml:space="preserve">Idealista</t>
        </is>
      </c>
    </row>
    <row r="155">
      <c r="A155" t="inlineStr">
        <is>
          <t xml:space="preserve">PIS-65080609685_524671</t>
        </is>
      </c>
      <c r="B155" t="inlineStr">
        <is>
          <t xml:space="preserve">Piso en calle de Alcalá</t>
        </is>
      </c>
      <c r="C155" t="inlineStr">
        <is>
          <t xml:space="preserve">Madrid</t>
        </is>
      </c>
      <c r="D155">
        <v>8500</v>
      </c>
      <c r="E155" t="inlineStr">
        <is>
          <t xml:space="preserve">170.00</t>
        </is>
      </c>
      <c r="F155">
        <v>50</v>
      </c>
      <c r="G155">
        <v>34</v>
      </c>
      <c r="H155">
        <v>5780</v>
      </c>
      <c r="I155">
        <v>-2720</v>
      </c>
      <c r="J155">
        <v>-0.47058823529412</v>
      </c>
      <c r="K155">
        <f>IFERROR(ROUND(D155-MAX(I155,0)*03_Assumptions!$B$37,0),"")</f>
      </c>
      <c r="L155">
        <v>0</v>
      </c>
      <c r="M155"/>
      <c r="N155">
        <v>49</v>
      </c>
      <c r="O155"/>
      <c r="P155"/>
      <c r="Q155"/>
      <c r="R155" t="inlineStr">
        <is>
          <t xml:space="preserve">Pisos</t>
        </is>
      </c>
    </row>
    <row r="156">
      <c r="A156" t="inlineStr">
        <is>
          <t xml:space="preserve">IDL-112397622</t>
        </is>
      </c>
      <c r="B156" t="inlineStr">
        <is>
          <t xml:space="preserve">Studio in Calle de San Marcos Nn, Chueca-Justicia, Madrid</t>
        </is>
      </c>
      <c r="C156" t="inlineStr">
        <is>
          <t xml:space="preserve">Madrid</t>
        </is>
      </c>
      <c r="D156">
        <v>1750</v>
      </c>
      <c r="E156" t="inlineStr">
        <is>
          <t xml:space="preserve">35.00</t>
        </is>
      </c>
      <c r="F156">
        <v>50</v>
      </c>
      <c r="G156">
        <v>34</v>
      </c>
      <c r="H156">
        <v>1190</v>
      </c>
      <c r="I156">
        <v>-560</v>
      </c>
      <c r="J156">
        <v>-0.47058823529412</v>
      </c>
      <c r="K156">
        <f>IFERROR(ROUND(D156-MAX(I156,0)*03_Assumptions!$B$37,0),"")</f>
      </c>
      <c r="L156">
        <v>0</v>
      </c>
      <c r="M156"/>
      <c r="N156">
        <v>49</v>
      </c>
      <c r="O156"/>
      <c r="P156"/>
      <c r="Q156"/>
      <c r="R156" t="inlineStr">
        <is>
          <t xml:space="preserve">Idealista</t>
        </is>
      </c>
    </row>
    <row r="157">
      <c r="A157" t="inlineStr">
        <is>
          <t xml:space="preserve">IDL-112560273</t>
        </is>
      </c>
      <c r="B157" t="inlineStr">
        <is>
          <t xml:space="preserve">Flat / apartment in Limonar, Málaga</t>
        </is>
      </c>
      <c r="C157" t="inlineStr">
        <is>
          <t xml:space="preserve">Málaga</t>
        </is>
      </c>
      <c r="D157">
        <v>790000</v>
      </c>
      <c r="E157" t="inlineStr">
        <is>
          <t xml:space="preserve">138.00</t>
        </is>
      </c>
      <c r="F157">
        <v>5724.6376811594</v>
      </c>
      <c r="G157">
        <v>3861.5</v>
      </c>
      <c r="H157">
        <v>532887</v>
      </c>
      <c r="I157">
        <v>-257113</v>
      </c>
      <c r="J157">
        <v>-0.48249065937056</v>
      </c>
      <c r="K157">
        <f>IFERROR(ROUND(D157-MAX(I157,0)*03_Assumptions!$B$37,0),"")</f>
      </c>
      <c r="L157">
        <v>0</v>
      </c>
      <c r="M157"/>
      <c r="N157">
        <v>31</v>
      </c>
      <c r="O157"/>
      <c r="P157"/>
      <c r="Q157"/>
      <c r="R157" t="inlineStr">
        <is>
          <t xml:space="preserve">Idealista</t>
        </is>
      </c>
    </row>
    <row r="158">
      <c r="A158" t="inlineStr">
        <is>
          <t xml:space="preserve">IDL-112557499</t>
        </is>
      </c>
      <c r="B158" t="inlineStr">
        <is>
          <t xml:space="preserve">Flat / apartment in Calle del Jalón, 35, Finca el Pato - Torre del Río, Málaga</t>
        </is>
      </c>
      <c r="C158" t="inlineStr">
        <is>
          <t xml:space="preserve">Málaga</t>
        </is>
      </c>
      <c r="D158">
        <v>855000</v>
      </c>
      <c r="E158" t="inlineStr">
        <is>
          <t xml:space="preserve">140.00</t>
        </is>
      </c>
      <c r="F158">
        <v>6107.1428571429</v>
      </c>
      <c r="G158">
        <v>3861.5</v>
      </c>
      <c r="H158">
        <v>540610</v>
      </c>
      <c r="I158">
        <v>-314390</v>
      </c>
      <c r="J158">
        <v>-0.5815467712399</v>
      </c>
      <c r="K158">
        <f>IFERROR(ROUND(D158-MAX(I158,0)*03_Assumptions!$B$37,0),"")</f>
      </c>
      <c r="L158">
        <v>0</v>
      </c>
      <c r="M158"/>
      <c r="N158">
        <v>31</v>
      </c>
      <c r="O158"/>
      <c r="P158"/>
      <c r="Q158"/>
      <c r="R158" t="inlineStr">
        <is>
          <t xml:space="preserve">Idealista</t>
        </is>
      </c>
    </row>
    <row r="159">
      <c r="A159" t="inlineStr">
        <is>
          <t xml:space="preserve">IDL-112378696</t>
        </is>
      </c>
      <c r="B159" t="inlineStr">
        <is>
          <t xml:space="preserve">Detached house in Guadalmina Alta, Marbella</t>
        </is>
      </c>
      <c r="C159" t="inlineStr">
        <is>
          <t xml:space="preserve">Marbella</t>
        </is>
      </c>
      <c r="D159">
        <v>3150000</v>
      </c>
      <c r="E159" t="inlineStr">
        <is>
          <t xml:space="preserve">384.00</t>
        </is>
      </c>
      <c r="F159">
        <v>8203.125</v>
      </c>
      <c r="G159">
        <v>5152.5</v>
      </c>
      <c r="H159">
        <v>1978560</v>
      </c>
      <c r="I159">
        <v>-1171440</v>
      </c>
      <c r="J159">
        <v>-0.59206695778748</v>
      </c>
      <c r="K159">
        <f>IFERROR(ROUND(D159-MAX(I159,0)*03_Assumptions!$B$37,0),"")</f>
      </c>
      <c r="L159">
        <v>0</v>
      </c>
      <c r="M159"/>
      <c r="N159">
        <v>49</v>
      </c>
      <c r="O159"/>
      <c r="P159"/>
      <c r="Q159"/>
      <c r="R159" t="inlineStr">
        <is>
          <t xml:space="preserve">Idealista</t>
        </is>
      </c>
    </row>
    <row r="160">
      <c r="A160" t="inlineStr">
        <is>
          <t xml:space="preserve">IDL-112559241</t>
        </is>
      </c>
      <c r="B160" t="inlineStr">
        <is>
          <t xml:space="preserve">Flat / apartment in Calle Huerto del Conde, La Victoria, Málaga</t>
        </is>
      </c>
      <c r="C160" t="inlineStr">
        <is>
          <t xml:space="preserve">Málaga</t>
        </is>
      </c>
      <c r="D160">
        <v>370000</v>
      </c>
      <c r="E160" t="inlineStr">
        <is>
          <t xml:space="preserve">58.00</t>
        </is>
      </c>
      <c r="F160">
        <v>6379.3103448276</v>
      </c>
      <c r="G160">
        <v>3861.5</v>
      </c>
      <c r="H160">
        <v>223967</v>
      </c>
      <c r="I160">
        <v>-146033</v>
      </c>
      <c r="J160">
        <v>-0.65202909357182</v>
      </c>
      <c r="K160">
        <f>IFERROR(ROUND(D160-MAX(I160,0)*03_Assumptions!$B$37,0),"")</f>
      </c>
      <c r="L160">
        <v>0</v>
      </c>
      <c r="M160"/>
      <c r="N160">
        <v>31</v>
      </c>
      <c r="O160"/>
      <c r="P160"/>
      <c r="Q160"/>
      <c r="R160" t="inlineStr">
        <is>
          <t xml:space="preserve">Idealista</t>
        </is>
      </c>
    </row>
    <row r="161">
      <c r="A161" t="inlineStr">
        <is>
          <t xml:space="preserve">FTC-189690476</t>
        </is>
      </c>
      <c r="B161" t="inlineStr">
        <is>
          <t xml:space="preserve">Casa adosada en ISABEL CLARA EUGENIA, 5, Puerto Banús</t>
        </is>
      </c>
      <c r="C161" t="inlineStr">
        <is>
          <t xml:space="preserve">Marbella</t>
        </is>
      </c>
      <c r="D161">
        <v>2585000</v>
      </c>
      <c r="E161" t="inlineStr">
        <is>
          <t xml:space="preserve">297.00</t>
        </is>
      </c>
      <c r="F161">
        <v>8703.7037037037</v>
      </c>
      <c r="G161">
        <v>5152.5</v>
      </c>
      <c r="H161">
        <v>1530293</v>
      </c>
      <c r="I161">
        <v>-1054707</v>
      </c>
      <c r="J161">
        <v>-0.68921954462954</v>
      </c>
      <c r="K161">
        <f>IFERROR(ROUND(D161-MAX(I161,0)*03_Assumptions!$B$37,0),"")</f>
      </c>
      <c r="L161">
        <v>0</v>
      </c>
      <c r="M161"/>
      <c r="N161">
        <v>49</v>
      </c>
      <c r="O161"/>
      <c r="P161"/>
      <c r="Q161"/>
      <c r="R161" t="inlineStr">
        <is>
          <t xml:space="preserve">Fotocasa</t>
        </is>
      </c>
    </row>
    <row r="162">
      <c r="A162" t="inlineStr">
        <is>
          <t xml:space="preserve">IDL-111286479</t>
        </is>
      </c>
      <c r="B162" t="inlineStr">
        <is>
          <t xml:space="preserve">Flat / apartment in Calle Ferrándiz, Gibralfaro, Málaga</t>
        </is>
      </c>
      <c r="C162" t="inlineStr">
        <is>
          <t xml:space="preserve">Málaga</t>
        </is>
      </c>
      <c r="D162">
        <v>310000</v>
      </c>
      <c r="E162" t="inlineStr">
        <is>
          <t xml:space="preserve">47.00</t>
        </is>
      </c>
      <c r="F162">
        <v>6595.7446808511</v>
      </c>
      <c r="G162">
        <v>3861.5</v>
      </c>
      <c r="H162">
        <v>181491</v>
      </c>
      <c r="I162">
        <v>-128509</v>
      </c>
      <c r="J162">
        <v>-0.70807838426805</v>
      </c>
      <c r="K162">
        <f>IFERROR(ROUND(D162-MAX(I162,0)*03_Assumptions!$B$37,0),"")</f>
      </c>
      <c r="L162">
        <v>0</v>
      </c>
      <c r="M162"/>
      <c r="N162">
        <v>31</v>
      </c>
      <c r="O162"/>
      <c r="P162"/>
      <c r="Q162"/>
      <c r="R162" t="inlineStr">
        <is>
          <t xml:space="preserve">Idealista</t>
        </is>
      </c>
    </row>
    <row r="163">
      <c r="A163" t="inlineStr">
        <is>
          <t xml:space="preserve">IDL-112295979</t>
        </is>
      </c>
      <c r="B163" t="inlineStr">
        <is>
          <t xml:space="preserve">Flat / apartment in Calle Mayor, 13, Sol, Madrid</t>
        </is>
      </c>
      <c r="C163" t="inlineStr">
        <is>
          <t xml:space="preserve">Madrid</t>
        </is>
      </c>
      <c r="D163">
        <v>2700</v>
      </c>
      <c r="E163" t="inlineStr">
        <is>
          <t xml:space="preserve">42.00</t>
        </is>
      </c>
      <c r="F163">
        <v>64.285714285714</v>
      </c>
      <c r="G163">
        <v>34</v>
      </c>
      <c r="H163">
        <v>1428</v>
      </c>
      <c r="I163">
        <v>-1272</v>
      </c>
      <c r="J163">
        <v>-0.89075630252101</v>
      </c>
      <c r="K163">
        <f>IFERROR(ROUND(D163-MAX(I163,0)*03_Assumptions!$B$37,0),"")</f>
      </c>
      <c r="L163">
        <v>0</v>
      </c>
      <c r="M163"/>
      <c r="N163">
        <v>49</v>
      </c>
      <c r="O163"/>
      <c r="P163"/>
      <c r="Q163"/>
      <c r="R163" t="inlineStr">
        <is>
          <t xml:space="preserve">Idealista</t>
        </is>
      </c>
    </row>
    <row r="164">
      <c r="A164" t="inlineStr">
        <is>
          <t xml:space="preserve">FTC-184124742</t>
        </is>
      </c>
      <c r="B164" t="inlineStr">
        <is>
          <t xml:space="preserve">Apartamento con ascensor en Ponzano, Ríos Rosas - Nuevos Ministerios</t>
        </is>
      </c>
      <c r="C164" t="inlineStr">
        <is>
          <t xml:space="preserve">Madrid Capital</t>
        </is>
      </c>
      <c r="D164">
        <v>2600</v>
      </c>
      <c r="E164" t="inlineStr">
        <is>
          <t xml:space="preserve">50.00</t>
        </is>
      </c>
      <c r="F164">
        <v>52</v>
      </c>
      <c r="G164">
        <v>26.5</v>
      </c>
      <c r="H164">
        <v>1325</v>
      </c>
      <c r="I164">
        <v>-1275</v>
      </c>
      <c r="J164">
        <v>-0.9622641509434</v>
      </c>
      <c r="K164">
        <f>IFERROR(ROUND(D164-MAX(I164,0)*03_Assumptions!$B$37,0),"")</f>
      </c>
      <c r="L164">
        <v>0</v>
      </c>
      <c r="M164"/>
      <c r="N164">
        <v>49</v>
      </c>
      <c r="O164"/>
      <c r="P164"/>
      <c r="Q164"/>
      <c r="R164" t="inlineStr">
        <is>
          <t xml:space="preserve">Fotocasa</t>
        </is>
      </c>
    </row>
    <row r="165">
      <c r="A165" t="inlineStr">
        <is>
          <t xml:space="preserve">IDL-112557802</t>
        </is>
      </c>
      <c r="B165" t="inlineStr">
        <is>
          <t xml:space="preserve">Flat / apartment in Martiricos - La Roca, Málaga</t>
        </is>
      </c>
      <c r="C165" t="inlineStr">
        <is>
          <t xml:space="preserve">Málaga</t>
        </is>
      </c>
      <c r="D165">
        <v>375000</v>
      </c>
      <c r="E165" t="inlineStr">
        <is>
          <t xml:space="preserve">49.00</t>
        </is>
      </c>
      <c r="F165">
        <v>7653.0612244898</v>
      </c>
      <c r="G165">
        <v>3861.5</v>
      </c>
      <c r="H165">
        <v>189214</v>
      </c>
      <c r="I165">
        <v>-185786</v>
      </c>
      <c r="J165">
        <v>-0.98188818451115</v>
      </c>
      <c r="K165">
        <f>IFERROR(ROUND(D165-MAX(I165,0)*03_Assumptions!$B$37,0),"")</f>
      </c>
      <c r="L165">
        <v>0</v>
      </c>
      <c r="M165"/>
      <c r="N165">
        <v>31</v>
      </c>
      <c r="O165"/>
      <c r="P165"/>
      <c r="Q165"/>
      <c r="R165" t="inlineStr">
        <is>
          <t xml:space="preserve">Idealista</t>
        </is>
      </c>
    </row>
    <row r="166">
      <c r="A166" t="inlineStr">
        <is>
          <t xml:space="preserve">IDL-112033044</t>
        </is>
      </c>
      <c r="B166" t="inlineStr">
        <is>
          <t xml:space="preserve">Detached house in Calle 18b Nva Andaluc, Nueva Andalucía, Marbella</t>
        </is>
      </c>
      <c r="C166" t="inlineStr">
        <is>
          <t xml:space="preserve">Marbella</t>
        </is>
      </c>
      <c r="D166">
        <v>2775000</v>
      </c>
      <c r="E166" t="inlineStr">
        <is>
          <t xml:space="preserve">264.00</t>
        </is>
      </c>
      <c r="F166">
        <v>10511.363636364</v>
      </c>
      <c r="G166">
        <v>5152.5</v>
      </c>
      <c r="H166">
        <v>1360260</v>
      </c>
      <c r="I166">
        <v>-1414740</v>
      </c>
      <c r="J166">
        <v>-1.0400511666887</v>
      </c>
      <c r="K166">
        <f>IFERROR(ROUND(D166-MAX(I166,0)*03_Assumptions!$B$37,0),"")</f>
      </c>
      <c r="L166">
        <v>0</v>
      </c>
      <c r="M166"/>
      <c r="N166">
        <v>49</v>
      </c>
      <c r="O166"/>
      <c r="P166"/>
      <c r="Q166"/>
      <c r="R166" t="inlineStr">
        <is>
          <t xml:space="preserve">Idealista</t>
        </is>
      </c>
    </row>
    <row r="167">
      <c r="A167" t="inlineStr">
        <is>
          <t xml:space="preserve">FTC-189822384</t>
        </is>
      </c>
      <c r="B167" t="inlineStr">
        <is>
          <t xml:space="preserve">Casa o chalet con piscina en  Avenida Calderón de la Barca, Los Naranjos</t>
        </is>
      </c>
      <c r="C167" t="inlineStr">
        <is>
          <t xml:space="preserve">Marbella</t>
        </is>
      </c>
      <c r="D167">
        <v>4400000</v>
      </c>
      <c r="E167" t="inlineStr">
        <is>
          <t xml:space="preserve">402.00</t>
        </is>
      </c>
      <c r="F167">
        <v>10945.273631841</v>
      </c>
      <c r="G167">
        <v>5152.5</v>
      </c>
      <c r="H167">
        <v>2071305</v>
      </c>
      <c r="I167">
        <v>-2328695</v>
      </c>
      <c r="J167">
        <v>-1.1242646544087</v>
      </c>
      <c r="K167">
        <f>IFERROR(ROUND(D167-MAX(I167,0)*03_Assumptions!$B$37,0),"")</f>
      </c>
      <c r="L167">
        <v>0</v>
      </c>
      <c r="M167"/>
      <c r="N167">
        <v>48</v>
      </c>
      <c r="O167"/>
      <c r="P167"/>
      <c r="Q167"/>
      <c r="R167" t="inlineStr">
        <is>
          <t xml:space="preserve">Fotocasa</t>
        </is>
      </c>
    </row>
    <row r="168">
      <c r="A168" t="inlineStr">
        <is>
          <t xml:space="preserve">IDL-112556201</t>
        </is>
      </c>
      <c r="B168" t="inlineStr">
        <is>
          <t xml:space="preserve">Detached house in A-7000, Limonar, Málaga</t>
        </is>
      </c>
      <c r="C168" t="inlineStr">
        <is>
          <t xml:space="preserve">Málaga</t>
        </is>
      </c>
      <c r="D168">
        <v>3900000</v>
      </c>
      <c r="E168" t="inlineStr">
        <is>
          <t xml:space="preserve">428.00</t>
        </is>
      </c>
      <c r="F168">
        <v>9112.1495327103</v>
      </c>
      <c r="G168">
        <v>3861.5</v>
      </c>
      <c r="H168">
        <v>1652722</v>
      </c>
      <c r="I168">
        <v>-2247278</v>
      </c>
      <c r="J168">
        <v>-1.359743501932</v>
      </c>
      <c r="K168">
        <f>IFERROR(ROUND(D168-MAX(I168,0)*03_Assumptions!$B$37,0),"")</f>
      </c>
      <c r="L168">
        <v>0</v>
      </c>
      <c r="M168"/>
      <c r="N168">
        <v>31</v>
      </c>
      <c r="O168"/>
      <c r="P168"/>
      <c r="Q168"/>
      <c r="R168" t="inlineStr">
        <is>
          <t xml:space="preserve">Idealista</t>
        </is>
      </c>
    </row>
    <row r="169">
      <c r="A169" t="inlineStr">
        <is>
          <t xml:space="preserve">IDL-112328124</t>
        </is>
      </c>
      <c r="B169" t="inlineStr">
        <is>
          <t xml:space="preserve">Studio in Avenida del Doctor Federico Rubio y Galí, 11, Bellas Vistas, Madrid</t>
        </is>
      </c>
      <c r="C169" t="inlineStr">
        <is>
          <t xml:space="preserve">Madrid</t>
        </is>
      </c>
      <c r="D169">
        <v>1400</v>
      </c>
      <c r="E169" t="inlineStr">
        <is>
          <t xml:space="preserve">15.00</t>
        </is>
      </c>
      <c r="F169">
        <v>93.333333333333</v>
      </c>
      <c r="G169">
        <v>34</v>
      </c>
      <c r="H169">
        <v>510</v>
      </c>
      <c r="I169">
        <v>-890</v>
      </c>
      <c r="J169">
        <v>-1.7450980392157</v>
      </c>
      <c r="K169">
        <f>IFERROR(ROUND(D169-MAX(I169,0)*03_Assumptions!$B$37,0),"")</f>
      </c>
      <c r="L169">
        <v>0</v>
      </c>
      <c r="M169"/>
      <c r="N169">
        <v>49</v>
      </c>
      <c r="O169"/>
      <c r="P169"/>
      <c r="Q169"/>
      <c r="R169" t="inlineStr">
        <is>
          <t xml:space="preserve">Idealista</t>
        </is>
      </c>
    </row>
    <row r="170">
      <c r="A170" t="inlineStr">
        <is>
          <t xml:space="preserve">IDL-112557134</t>
        </is>
      </c>
      <c r="B170" t="inlineStr">
        <is>
          <t xml:space="preserve">Flat / apartment in Pacífico, Málaga</t>
        </is>
      </c>
      <c r="C170" t="inlineStr">
        <is>
          <t xml:space="preserve">Málaga</t>
        </is>
      </c>
      <c r="D170">
        <v>2330000</v>
      </c>
      <c r="E170" t="inlineStr">
        <is>
          <t xml:space="preserve">211.00</t>
        </is>
      </c>
      <c r="F170">
        <v>11042.654028436</v>
      </c>
      <c r="G170">
        <v>3861.5</v>
      </c>
      <c r="H170">
        <v>814777</v>
      </c>
      <c r="I170">
        <v>-1515223</v>
      </c>
      <c r="J170">
        <v>-1.8596799244946</v>
      </c>
      <c r="K170">
        <f>IFERROR(ROUND(D170-MAX(I170,0)*03_Assumptions!$B$37,0),"")</f>
      </c>
      <c r="L170">
        <v>0</v>
      </c>
      <c r="M170"/>
      <c r="N170">
        <v>31</v>
      </c>
      <c r="O170"/>
      <c r="P170"/>
      <c r="Q170"/>
      <c r="R170" t="inlineStr">
        <is>
          <t xml:space="preserve">Idealista</t>
        </is>
      </c>
    </row>
    <row r="171">
      <c r="A171" t="inlineStr">
        <is>
          <t xml:space="preserve">MIL-562720453</t>
        </is>
      </c>
      <c r="B171" t="inlineStr">
        <is>
          <t xml:space="preserve">Collado Villalba</t>
        </is>
      </c>
      <c r="C171" t="inlineStr">
        <is>
          <t xml:space="preserve">Collado Villalba</t>
        </is>
      </c>
      <c r="D171">
        <v>375</v>
      </c>
      <c r="E171"/>
      <c r="F171"/>
      <c r="G171"/>
      <c r="H171"/>
      <c r="I171"/>
      <c r="J171"/>
      <c r="K171">
        <f>IFERROR(ROUND(D171-MAX(I171,0)*03_Assumptions!$B$37,0),"")</f>
      </c>
      <c r="L171">
        <v>0</v>
      </c>
      <c r="M171"/>
      <c r="N171">
        <v>48</v>
      </c>
      <c r="O171"/>
      <c r="P171"/>
      <c r="Q171"/>
      <c r="R171" t="inlineStr">
        <is>
          <t xml:space="preserve">Milanuncios</t>
        </is>
      </c>
    </row>
    <row r="172">
      <c r="A172" t="inlineStr">
        <is>
          <t xml:space="preserve">MIL-545821114</t>
        </is>
      </c>
      <c r="B172" t="inlineStr">
        <is>
          <t xml:space="preserve">Burjassot</t>
        </is>
      </c>
      <c r="C172" t="inlineStr">
        <is>
          <t xml:space="preserve">Burjassot</t>
        </is>
      </c>
      <c r="D172">
        <v>400</v>
      </c>
      <c r="E172"/>
      <c r="F172"/>
      <c r="G172"/>
      <c r="H172"/>
      <c r="I172"/>
      <c r="J172"/>
      <c r="K172">
        <f>IFERROR(ROUND(D172-MAX(I172,0)*03_Assumptions!$B$37,0),"")</f>
      </c>
      <c r="L172">
        <v>0</v>
      </c>
      <c r="M172"/>
      <c r="N172">
        <v>48</v>
      </c>
      <c r="O172"/>
      <c r="P172" t="inlineStr">
        <is>
          <t xml:space="preserve">¡Ven a verlo antes que sea demasiado tarde!</t>
        </is>
      </c>
      <c r="Q172" t="inlineStr">
        <is>
          <t xml:space="preserve">TENANTED</t>
        </is>
      </c>
      <c r="R172" t="inlineStr">
        <is>
          <t xml:space="preserve">Milanuncios</t>
        </is>
      </c>
    </row>
    <row r="173">
      <c r="A173" t="inlineStr">
        <is>
          <t xml:space="preserve">MIL-610415554</t>
        </is>
      </c>
      <c r="B173" t="inlineStr">
        <is>
          <t xml:space="preserve">Casco Antiguo - Pl. del Mentidero</t>
        </is>
      </c>
      <c r="C173" t="inlineStr">
        <is>
          <t xml:space="preserve">Cádiz</t>
        </is>
      </c>
      <c r="D173">
        <v>300</v>
      </c>
      <c r="E173"/>
      <c r="F173"/>
      <c r="G173"/>
      <c r="H173"/>
      <c r="I173"/>
      <c r="J173"/>
      <c r="K173">
        <f>IFERROR(ROUND(D173-MAX(I173,0)*03_Assumptions!$B$37,0),"")</f>
      </c>
      <c r="L173">
        <v>0</v>
      </c>
      <c r="M173"/>
      <c r="N173">
        <v>48</v>
      </c>
      <c r="O173"/>
      <c r="P173"/>
      <c r="Q173"/>
      <c r="R173" t="inlineStr">
        <is>
          <t xml:space="preserve">Milanuncios</t>
        </is>
      </c>
    </row>
    <row r="174">
      <c r="A174" t="inlineStr">
        <is>
          <t xml:space="preserve">MIL-598092011</t>
        </is>
      </c>
      <c r="B174" t="inlineStr">
        <is>
          <t xml:space="preserve">Leganés</t>
        </is>
      </c>
      <c r="C174" t="inlineStr">
        <is>
          <t xml:space="preserve">Leganés</t>
        </is>
      </c>
      <c r="D174">
        <v>385</v>
      </c>
      <c r="E174"/>
      <c r="F174"/>
      <c r="G174"/>
      <c r="H174"/>
      <c r="I174"/>
      <c r="J174"/>
      <c r="K174">
        <f>IFERROR(ROUND(D174-MAX(I174,0)*03_Assumptions!$B$37,0),"")</f>
      </c>
      <c r="L174">
        <v>0</v>
      </c>
      <c r="M174"/>
      <c r="N174">
        <v>48</v>
      </c>
      <c r="O174"/>
      <c r="P174"/>
      <c r="Q174"/>
      <c r="R174" t="inlineStr">
        <is>
          <t xml:space="preserve">Milanuncios</t>
        </is>
      </c>
    </row>
    <row r="175">
      <c r="A175" t="inlineStr">
        <is>
          <t xml:space="preserve">MIL-604019996</t>
        </is>
      </c>
      <c r="B175" t="inlineStr">
        <is>
          <t xml:space="preserve">Madrid Capital</t>
        </is>
      </c>
      <c r="C175" t="inlineStr">
        <is>
          <t xml:space="preserve">Madrid</t>
        </is>
      </c>
      <c r="D175">
        <v>480</v>
      </c>
      <c r="E175"/>
      <c r="F175"/>
      <c r="G175">
        <v>34</v>
      </c>
      <c r="H175"/>
      <c r="I175"/>
      <c r="J175"/>
      <c r="K175">
        <f>IFERROR(ROUND(D175-MAX(I175,0)*03_Assumptions!$B$37,0),"")</f>
      </c>
      <c r="L175">
        <v>0</v>
      </c>
      <c r="M175"/>
      <c r="N175">
        <v>48</v>
      </c>
      <c r="O175"/>
      <c r="P175"/>
      <c r="Q175"/>
      <c r="R175" t="inlineStr">
        <is>
          <t xml:space="preserve">Milanuncios</t>
        </is>
      </c>
    </row>
    <row r="176">
      <c r="A176" t="inlineStr">
        <is>
          <t xml:space="preserve">MIL-526070686</t>
        </is>
      </c>
      <c r="B176" t="inlineStr">
        <is>
          <t xml:space="preserve">Centro</t>
        </is>
      </c>
      <c r="C176" t="inlineStr">
        <is>
          <t xml:space="preserve">Mahon/Mao</t>
        </is>
      </c>
      <c r="D176">
        <v>367</v>
      </c>
      <c r="E176"/>
      <c r="F176"/>
      <c r="G176"/>
      <c r="H176"/>
      <c r="I176"/>
      <c r="J176"/>
      <c r="K176">
        <f>IFERROR(ROUND(D176-MAX(I176,0)*03_Assumptions!$B$37,0),"")</f>
      </c>
      <c r="L176">
        <v>0</v>
      </c>
      <c r="M176"/>
      <c r="N176">
        <v>48</v>
      </c>
      <c r="O176"/>
      <c r="P176"/>
      <c r="Q176"/>
      <c r="R176" t="inlineStr">
        <is>
          <t xml:space="preserve">Milanuncios</t>
        </is>
      </c>
    </row>
    <row r="177">
      <c r="A177" t="inlineStr">
        <is>
          <t xml:space="preserve">MIL-526162968</t>
        </is>
      </c>
      <c r="B177" t="inlineStr">
        <is>
          <t xml:space="preserve">Plaça dels Pins - Carrer del Bisbe Sever</t>
        </is>
      </c>
      <c r="C177" t="inlineStr">
        <is>
          <t xml:space="preserve">Ciutadella de Menorca/Ciudadela</t>
        </is>
      </c>
      <c r="D177">
        <v>367</v>
      </c>
      <c r="E177"/>
      <c r="F177"/>
      <c r="G177"/>
      <c r="H177"/>
      <c r="I177"/>
      <c r="J177"/>
      <c r="K177">
        <f>IFERROR(ROUND(D177-MAX(I177,0)*03_Assumptions!$B$37,0),"")</f>
      </c>
      <c r="L177">
        <v>0</v>
      </c>
      <c r="M177"/>
      <c r="N177">
        <v>48</v>
      </c>
      <c r="O177"/>
      <c r="P177"/>
      <c r="Q177"/>
      <c r="R177" t="inlineStr">
        <is>
          <t xml:space="preserve">Milanuncios</t>
        </is>
      </c>
    </row>
    <row r="178">
      <c r="A178" t="inlineStr">
        <is>
          <t xml:space="preserve">MIL-610283910</t>
        </is>
      </c>
      <c r="B178" t="inlineStr">
        <is>
          <t xml:space="preserve">Estación de tren - Av. Ferrocarril</t>
        </is>
      </c>
      <c r="C178" t="inlineStr">
        <is>
          <t xml:space="preserve">Agra Dos Mallos</t>
        </is>
      </c>
      <c r="D178">
        <v>350</v>
      </c>
      <c r="E178"/>
      <c r="F178"/>
      <c r="G178"/>
      <c r="H178"/>
      <c r="I178"/>
      <c r="J178"/>
      <c r="K178">
        <f>IFERROR(ROUND(D178-MAX(I178,0)*03_Assumptions!$B$37,0),"")</f>
      </c>
      <c r="L178">
        <v>0</v>
      </c>
      <c r="M178"/>
      <c r="N178">
        <v>48</v>
      </c>
      <c r="O178"/>
      <c r="P178"/>
      <c r="Q178"/>
      <c r="R178" t="inlineStr">
        <is>
          <t xml:space="preserve">Milanuncios</t>
        </is>
      </c>
    </row>
    <row r="179">
      <c r="A179" t="inlineStr">
        <is>
          <t xml:space="preserve">MIL-609373791</t>
        </is>
      </c>
      <c r="B179" t="inlineStr">
        <is>
          <t xml:space="preserve">Cuatro Caminos - Rúa Caballeros</t>
        </is>
      </c>
      <c r="C179" t="inlineStr">
        <is>
          <t xml:space="preserve">A Coruña</t>
        </is>
      </c>
      <c r="D179">
        <v>350</v>
      </c>
      <c r="E179"/>
      <c r="F179"/>
      <c r="G179"/>
      <c r="H179"/>
      <c r="I179"/>
      <c r="J179"/>
      <c r="K179">
        <f>IFERROR(ROUND(D179-MAX(I179,0)*03_Assumptions!$B$37,0),"")</f>
      </c>
      <c r="L179">
        <v>0</v>
      </c>
      <c r="M179"/>
      <c r="N179">
        <v>48</v>
      </c>
      <c r="O179"/>
      <c r="P179"/>
      <c r="Q179"/>
      <c r="R179" t="inlineStr">
        <is>
          <t xml:space="preserve">Milanuncios</t>
        </is>
      </c>
    </row>
  </sheetData>
</worksheet>
</file>

<file path=xl/worksheets/sheet3.xml><?xml version="1.0" encoding="utf-8"?>
<worksheet xmlns="http://schemas.openxmlformats.org/spreadsheetml/2006/main">
  <dimension ref="A1:T179"/>
  <sheetViews>
    <sheetView workbookViewId="0">
      <pane xSplit="2" ySplit="1" topLeftCell="C2" activePane="bottomRight" state="frozen"/>
    </sheetView>
  </sheetViews>
  <sheetFormatPr defaultRowHeight="15"/>
  <sheetData>
    <row r="4">
      <c r="A4" s="7" t="inlineStr">
        <is>
          <t xml:space="preserve">Property ID</t>
        </is>
      </c>
      <c r="B4" s="7" t="inlineStr">
        <is>
          <t xml:space="preserve">Title</t>
        </is>
      </c>
      <c r="C4" s="7" t="inlineStr">
        <is>
          <t xml:space="preserve">Municipality</t>
        </is>
      </c>
      <c r="D4" s="7" t="inlineStr">
        <is>
          <t xml:space="preserve">Price</t>
        </is>
      </c>
      <c r="E4" s="7" t="inlineStr">
        <is>
          <t xml:space="preserve">Built m2</t>
        </is>
      </c>
      <c r="F4" s="7" t="inlineStr">
        <is>
          <t xml:space="preserve">EUR per m2 now</t>
        </is>
      </c>
      <c r="G4" s="7" t="inlineStr">
        <is>
          <t xml:space="preserve">Median Renovated EUR/m2</t>
        </is>
      </c>
      <c r="H4" s="7" t="inlineStr">
        <is>
          <t xml:space="preserve">Purchase Costs</t>
        </is>
      </c>
      <c r="I4" s="7" t="inlineStr">
        <is>
          <t xml:space="preserve">RENO HEADROOM EUR</t>
        </is>
      </c>
      <c r="J4" s="7" t="inlineStr">
        <is>
          <t xml:space="preserve">Reno Budget</t>
        </is>
      </c>
      <c r="K4" s="7" t="inlineStr">
        <is>
          <t xml:space="preserve">Total In</t>
        </is>
      </c>
      <c r="L4" s="7" t="inlineStr">
        <is>
          <t xml:space="preserve">EUR per m2 all-in</t>
        </is>
      </c>
      <c r="M4" s="7" t="inlineStr">
        <is>
          <t xml:space="preserve">Margin EUR</t>
        </is>
      </c>
      <c r="N4" s="7" t="inlineStr">
        <is>
          <t xml:space="preserve">Margin %</t>
        </is>
      </c>
      <c r="O4" s="7" t="inlineStr">
        <is>
          <t xml:space="preserve">Reno Scope</t>
        </is>
      </c>
      <c r="P4" s="7" t="inlineStr">
        <is>
          <t xml:space="preserve">Reno Blockers</t>
        </is>
      </c>
      <c r="Q4" s="7" t="inlineStr">
        <is>
          <t xml:space="preserve">Year Built</t>
        </is>
      </c>
      <c r="R4" s="7" t="inlineStr">
        <is>
          <t xml:space="preserve">Floor</t>
        </is>
      </c>
      <c r="S4" s="7" t="inlineStr">
        <is>
          <t xml:space="preserve">Lift</t>
        </is>
      </c>
      <c r="T4" s="7" t="inlineStr">
        <is>
          <t xml:space="preserve">Condition</t>
        </is>
      </c>
    </row>
    <row r="5">
      <c r="A5" t="inlineStr">
        <is>
          <t xml:space="preserve">HTC-39921000000608</t>
        </is>
      </c>
      <c r="B5" t="inlineStr">
        <is>
          <t xml:space="preserve">Piso Calle de las mártires concepcionistas. Piso exterior en venta totalmente reformado en goya, madrid</t>
        </is>
      </c>
      <c r="C5" t="inlineStr">
        <is>
          <t xml:space="preserve">Madrid</t>
        </is>
      </c>
      <c r="D5">
        <v>2495000</v>
      </c>
      <c r="E5" t="inlineStr">
        <is>
          <t xml:space="preserve">286.00</t>
        </is>
      </c>
      <c r="F5">
        <v>8723.7762237762</v>
      </c>
      <c r="G5">
        <f>IFERROR(INDEX(04_Area_Stats!$D$5:$D$999,MATCH(C5,04_Area_Stats!$A$5:$A$999,0)),"")</f>
      </c>
      <c r="H5">
        <f>IFERROR(ROUND(D5*(03_Assumptions!$B$7+03_Assumptions!$B$8),0),"")</f>
      </c>
      <c r="I5">
        <f>IFERROR(ROUND(E5*G5*03_Assumptions!$B$38-D5-H5,0),"")</f>
      </c>
      <c r="J5"/>
      <c r="K5">
        <f>IFERROR(D5+H5+IF(J5="",MAX(I5,0),J5),"")</f>
      </c>
      <c r="L5">
        <f>IFERROR(K5/E5,"")</f>
      </c>
      <c r="M5">
        <f>IFERROR(ROUND(E5*G5-K5,0),"")</f>
      </c>
      <c r="N5">
        <f>IFERROR(M5/K5,"")</f>
      </c>
      <c r="O5"/>
      <c r="P5"/>
      <c r="Q5"/>
      <c r="R5"/>
      <c r="S5"/>
      <c r="T5"/>
    </row>
    <row r="6">
      <c r="A6" t="inlineStr">
        <is>
          <t xml:space="preserve">IDL-112386694</t>
        </is>
      </c>
      <c r="B6" t="inlineStr">
        <is>
          <t xml:space="preserve">Detached house in Guadalmina Baja, Marbella</t>
        </is>
      </c>
      <c r="C6" t="inlineStr">
        <is>
          <t xml:space="preserve">Marbella</t>
        </is>
      </c>
      <c r="D6">
        <v>2990000</v>
      </c>
      <c r="E6" t="inlineStr">
        <is>
          <t xml:space="preserve">500.00</t>
        </is>
      </c>
      <c r="F6">
        <v>5980</v>
      </c>
      <c r="G6">
        <f>IFERROR(INDEX(04_Area_Stats!$D$5:$D$999,MATCH(C6,04_Area_Stats!$A$5:$A$999,0)),"")</f>
      </c>
      <c r="H6">
        <f>IFERROR(ROUND(D6*(03_Assumptions!$B$7+03_Assumptions!$B$8),0),"")</f>
      </c>
      <c r="I6">
        <f>IFERROR(ROUND(E6*G6*03_Assumptions!$B$38-D6-H6,0),"")</f>
      </c>
      <c r="J6"/>
      <c r="K6">
        <f>IFERROR(D6+H6+IF(J6="",MAX(I6,0),J6),"")</f>
      </c>
      <c r="L6">
        <f>IFERROR(K6/E6,"")</f>
      </c>
      <c r="M6">
        <f>IFERROR(ROUND(E6*G6-K6,0),"")</f>
      </c>
      <c r="N6">
        <f>IFERROR(M6/K6,"")</f>
      </c>
      <c r="O6"/>
      <c r="P6"/>
      <c r="Q6"/>
      <c r="R6"/>
      <c r="S6"/>
      <c r="T6" t="inlineStr">
        <is>
          <t xml:space="preserve">Good</t>
        </is>
      </c>
    </row>
    <row r="7">
      <c r="A7" t="inlineStr">
        <is>
          <t xml:space="preserve">FTC-189822384</t>
        </is>
      </c>
      <c r="B7" t="inlineStr">
        <is>
          <t xml:space="preserve">Casa o chalet con piscina en  Avenida Calderón de la Barca, Los Naranjos</t>
        </is>
      </c>
      <c r="C7" t="inlineStr">
        <is>
          <t xml:space="preserve">Marbella</t>
        </is>
      </c>
      <c r="D7">
        <v>4400000</v>
      </c>
      <c r="E7" t="inlineStr">
        <is>
          <t xml:space="preserve">402.00</t>
        </is>
      </c>
      <c r="F7">
        <v>10945.273631841</v>
      </c>
      <c r="G7">
        <f>IFERROR(INDEX(04_Area_Stats!$D$5:$D$999,MATCH(C7,04_Area_Stats!$A$5:$A$999,0)),"")</f>
      </c>
      <c r="H7">
        <f>IFERROR(ROUND(D7*(03_Assumptions!$B$7+03_Assumptions!$B$8),0),"")</f>
      </c>
      <c r="I7">
        <f>IFERROR(ROUND(E7*G7*03_Assumptions!$B$38-D7-H7,0),"")</f>
      </c>
      <c r="J7"/>
      <c r="K7">
        <f>IFERROR(D7+H7+IF(J7="",MAX(I7,0),J7),"")</f>
      </c>
      <c r="L7">
        <f>IFERROR(K7/E7,"")</f>
      </c>
      <c r="M7">
        <f>IFERROR(ROUND(E7*G7-K7,0),"")</f>
      </c>
      <c r="N7">
        <f>IFERROR(M7/K7,"")</f>
      </c>
      <c r="O7"/>
      <c r="P7"/>
      <c r="Q7"/>
      <c r="R7"/>
      <c r="S7"/>
      <c r="T7"/>
    </row>
    <row r="8">
      <c r="A8" t="inlineStr">
        <is>
          <t xml:space="preserve">IDL-112378696</t>
        </is>
      </c>
      <c r="B8" t="inlineStr">
        <is>
          <t xml:space="preserve">Detached house in Guadalmina Alta, Marbella</t>
        </is>
      </c>
      <c r="C8" t="inlineStr">
        <is>
          <t xml:space="preserve">Marbella</t>
        </is>
      </c>
      <c r="D8">
        <v>3150000</v>
      </c>
      <c r="E8" t="inlineStr">
        <is>
          <t xml:space="preserve">384.00</t>
        </is>
      </c>
      <c r="F8">
        <v>8203.125</v>
      </c>
      <c r="G8">
        <f>IFERROR(INDEX(04_Area_Stats!$D$5:$D$999,MATCH(C8,04_Area_Stats!$A$5:$A$999,0)),"")</f>
      </c>
      <c r="H8">
        <f>IFERROR(ROUND(D8*(03_Assumptions!$B$7+03_Assumptions!$B$8),0),"")</f>
      </c>
      <c r="I8">
        <f>IFERROR(ROUND(E8*G8*03_Assumptions!$B$38-D8-H8,0),"")</f>
      </c>
      <c r="J8"/>
      <c r="K8">
        <f>IFERROR(D8+H8+IF(J8="",MAX(I8,0),J8),"")</f>
      </c>
      <c r="L8">
        <f>IFERROR(K8/E8,"")</f>
      </c>
      <c r="M8">
        <f>IFERROR(ROUND(E8*G8-K8,0),"")</f>
      </c>
      <c r="N8">
        <f>IFERROR(M8/K8,"")</f>
      </c>
      <c r="O8" t="inlineStr">
        <is>
          <t xml:space="preserve">COSMETIC</t>
        </is>
      </c>
      <c r="P8"/>
      <c r="Q8"/>
      <c r="R8"/>
      <c r="S8"/>
      <c r="T8" t="inlineStr">
        <is>
          <t xml:space="preserve">Renovated</t>
        </is>
      </c>
    </row>
    <row r="9">
      <c r="A9" t="inlineStr">
        <is>
          <t xml:space="preserve">HTC-16408000001406</t>
        </is>
      </c>
      <c r="B9" t="inlineStr">
        <is>
          <t xml:space="preserve">Piso Calle de santiago. Exclusivo piso de 210 m² en zona palacio</t>
        </is>
      </c>
      <c r="C9" t="inlineStr">
        <is>
          <t xml:space="preserve">Madrid</t>
        </is>
      </c>
      <c r="D9">
        <v>1950000</v>
      </c>
      <c r="E9" t="inlineStr">
        <is>
          <t xml:space="preserve">210.00</t>
        </is>
      </c>
      <c r="F9">
        <v>9285.7142857143</v>
      </c>
      <c r="G9">
        <f>IFERROR(INDEX(04_Area_Stats!$D$5:$D$999,MATCH(C9,04_Area_Stats!$A$5:$A$999,0)),"")</f>
      </c>
      <c r="H9">
        <f>IFERROR(ROUND(D9*(03_Assumptions!$B$7+03_Assumptions!$B$8),0),"")</f>
      </c>
      <c r="I9">
        <f>IFERROR(ROUND(E9*G9*03_Assumptions!$B$38-D9-H9,0),"")</f>
      </c>
      <c r="J9"/>
      <c r="K9">
        <f>IFERROR(D9+H9+IF(J9="",MAX(I9,0),J9),"")</f>
      </c>
      <c r="L9">
        <f>IFERROR(K9/E9,"")</f>
      </c>
      <c r="M9">
        <f>IFERROR(ROUND(E9*G9-K9,0),"")</f>
      </c>
      <c r="N9">
        <f>IFERROR(M9/K9,"")</f>
      </c>
      <c r="O9"/>
      <c r="P9"/>
      <c r="Q9"/>
      <c r="R9"/>
      <c r="S9"/>
      <c r="T9"/>
    </row>
    <row r="10">
      <c r="A10" t="inlineStr">
        <is>
          <t xml:space="preserve">IDL-112381998</t>
        </is>
      </c>
      <c r="B10" t="inlineStr">
        <is>
          <t xml:space="preserve">Flat / apartment in Avenida Mar Mediterráneo, Linda Vista-Nueva Alcántara-Cortijo Blanco, Marbella</t>
        </is>
      </c>
      <c r="C10" t="inlineStr">
        <is>
          <t xml:space="preserve">Marbella</t>
        </is>
      </c>
      <c r="D10">
        <v>1200000</v>
      </c>
      <c r="E10" t="inlineStr">
        <is>
          <t xml:space="preserve">338.00</t>
        </is>
      </c>
      <c r="F10">
        <v>3550.2958579882</v>
      </c>
      <c r="G10">
        <f>IFERROR(INDEX(04_Area_Stats!$D$5:$D$999,MATCH(C10,04_Area_Stats!$A$5:$A$999,0)),"")</f>
      </c>
      <c r="H10">
        <f>IFERROR(ROUND(D10*(03_Assumptions!$B$7+03_Assumptions!$B$8),0),"")</f>
      </c>
      <c r="I10">
        <f>IFERROR(ROUND(E10*G10*03_Assumptions!$B$38-D10-H10,0),"")</f>
      </c>
      <c r="J10"/>
      <c r="K10">
        <f>IFERROR(D10+H10+IF(J10="",MAX(I10,0),J10),"")</f>
      </c>
      <c r="L10">
        <f>IFERROR(K10/E10,"")</f>
      </c>
      <c r="M10">
        <f>IFERROR(ROUND(E10*G10-K10,0),"")</f>
      </c>
      <c r="N10">
        <f>IFERROR(M10/K10,"")</f>
      </c>
      <c r="O10"/>
      <c r="P10"/>
      <c r="Q10"/>
      <c r="R10" t="inlineStr">
        <is>
          <t xml:space="preserve">Duplex</t>
        </is>
      </c>
      <c r="S10" t="inlineStr">
        <is>
          <t xml:space="preserve">Y</t>
        </is>
      </c>
      <c r="T10" t="inlineStr">
        <is>
          <t xml:space="preserve">New build</t>
        </is>
      </c>
    </row>
    <row r="11">
      <c r="A11" t="inlineStr">
        <is>
          <t xml:space="preserve">IDL-112556201</t>
        </is>
      </c>
      <c r="B11" t="inlineStr">
        <is>
          <t xml:space="preserve">Detached house in A-7000, Limonar, Málaga</t>
        </is>
      </c>
      <c r="C11" t="inlineStr">
        <is>
          <t xml:space="preserve">Málaga</t>
        </is>
      </c>
      <c r="D11">
        <v>3900000</v>
      </c>
      <c r="E11" t="inlineStr">
        <is>
          <t xml:space="preserve">428.00</t>
        </is>
      </c>
      <c r="F11">
        <v>9112.1495327103</v>
      </c>
      <c r="G11">
        <f>IFERROR(INDEX(04_Area_Stats!$D$5:$D$999,MATCH(C11,04_Area_Stats!$A$5:$A$999,0)),"")</f>
      </c>
      <c r="H11">
        <f>IFERROR(ROUND(D11*(03_Assumptions!$B$7+03_Assumptions!$B$8),0),"")</f>
      </c>
      <c r="I11">
        <f>IFERROR(ROUND(E11*G11*03_Assumptions!$B$38-D11-H11,0),"")</f>
      </c>
      <c r="J11"/>
      <c r="K11">
        <f>IFERROR(D11+H11+IF(J11="",MAX(I11,0),J11),"")</f>
      </c>
      <c r="L11">
        <f>IFERROR(K11/E11,"")</f>
      </c>
      <c r="M11">
        <f>IFERROR(ROUND(E11*G11-K11,0),"")</f>
      </c>
      <c r="N11">
        <f>IFERROR(M11/K11,"")</f>
      </c>
      <c r="O11"/>
      <c r="P11"/>
      <c r="Q11"/>
      <c r="R11"/>
      <c r="S11"/>
      <c r="T11"/>
    </row>
    <row r="12">
      <c r="A12" t="inlineStr">
        <is>
          <t xml:space="preserve">FTC-189690476</t>
        </is>
      </c>
      <c r="B12" t="inlineStr">
        <is>
          <t xml:space="preserve">Casa adosada en ISABEL CLARA EUGENIA, 5, Puerto Banús</t>
        </is>
      </c>
      <c r="C12" t="inlineStr">
        <is>
          <t xml:space="preserve">Marbella</t>
        </is>
      </c>
      <c r="D12">
        <v>2585000</v>
      </c>
      <c r="E12" t="inlineStr">
        <is>
          <t xml:space="preserve">297.00</t>
        </is>
      </c>
      <c r="F12">
        <v>8703.7037037037</v>
      </c>
      <c r="G12">
        <f>IFERROR(INDEX(04_Area_Stats!$D$5:$D$999,MATCH(C12,04_Area_Stats!$A$5:$A$999,0)),"")</f>
      </c>
      <c r="H12">
        <f>IFERROR(ROUND(D12*(03_Assumptions!$B$7+03_Assumptions!$B$8),0),"")</f>
      </c>
      <c r="I12">
        <f>IFERROR(ROUND(E12*G12*03_Assumptions!$B$38-D12-H12,0),"")</f>
      </c>
      <c r="J12"/>
      <c r="K12">
        <f>IFERROR(D12+H12+IF(J12="",MAX(I12,0),J12),"")</f>
      </c>
      <c r="L12">
        <f>IFERROR(K12/E12,"")</f>
      </c>
      <c r="M12">
        <f>IFERROR(ROUND(E12*G12-K12,0),"")</f>
      </c>
      <c r="N12">
        <f>IFERROR(M12/K12,"")</f>
      </c>
      <c r="O12"/>
      <c r="P12"/>
      <c r="Q12"/>
      <c r="R12"/>
      <c r="S12"/>
      <c r="T12"/>
    </row>
    <row r="13">
      <c r="A13" t="inlineStr">
        <is>
          <t xml:space="preserve">IDL-112033044</t>
        </is>
      </c>
      <c r="B13" t="inlineStr">
        <is>
          <t xml:space="preserve">Detached house in Calle 18b Nva Andaluc, Nueva Andalucía, Marbella</t>
        </is>
      </c>
      <c r="C13" t="inlineStr">
        <is>
          <t xml:space="preserve">Marbella</t>
        </is>
      </c>
      <c r="D13">
        <v>2775000</v>
      </c>
      <c r="E13" t="inlineStr">
        <is>
          <t xml:space="preserve">264.00</t>
        </is>
      </c>
      <c r="F13">
        <v>10511.363636364</v>
      </c>
      <c r="G13">
        <f>IFERROR(INDEX(04_Area_Stats!$D$5:$D$999,MATCH(C13,04_Area_Stats!$A$5:$A$999,0)),"")</f>
      </c>
      <c r="H13">
        <f>IFERROR(ROUND(D13*(03_Assumptions!$B$7+03_Assumptions!$B$8),0),"")</f>
      </c>
      <c r="I13">
        <f>IFERROR(ROUND(E13*G13*03_Assumptions!$B$38-D13-H13,0),"")</f>
      </c>
      <c r="J13"/>
      <c r="K13">
        <f>IFERROR(D13+H13+IF(J13="",MAX(I13,0),J13),"")</f>
      </c>
      <c r="L13">
        <f>IFERROR(K13/E13,"")</f>
      </c>
      <c r="M13">
        <f>IFERROR(ROUND(E13*G13-K13,0),"")</f>
      </c>
      <c r="N13">
        <f>IFERROR(M13/K13,"")</f>
      </c>
      <c r="O13"/>
      <c r="P13"/>
      <c r="Q13">
        <v>1966</v>
      </c>
      <c r="R13"/>
      <c r="S13"/>
      <c r="T13"/>
    </row>
    <row r="14">
      <c r="A14" t="inlineStr">
        <is>
          <t xml:space="preserve">IDL-112380667</t>
        </is>
      </c>
      <c r="B14" t="inlineStr">
        <is>
          <t xml:space="preserve">Detached house in Camino de la Iglesia, Linda Vista-Nueva Alcántara-Cortijo Blanco, Marbella</t>
        </is>
      </c>
      <c r="C14" t="inlineStr">
        <is>
          <t xml:space="preserve">Marbella</t>
        </is>
      </c>
      <c r="D14">
        <v>1300000</v>
      </c>
      <c r="E14" t="inlineStr">
        <is>
          <t xml:space="preserve">250.00</t>
        </is>
      </c>
      <c r="F14">
        <v>5200</v>
      </c>
      <c r="G14">
        <f>IFERROR(INDEX(04_Area_Stats!$D$5:$D$999,MATCH(C14,04_Area_Stats!$A$5:$A$999,0)),"")</f>
      </c>
      <c r="H14">
        <f>IFERROR(ROUND(D14*(03_Assumptions!$B$7+03_Assumptions!$B$8),0),"")</f>
      </c>
      <c r="I14">
        <f>IFERROR(ROUND(E14*G14*03_Assumptions!$B$38-D14-H14,0),"")</f>
      </c>
      <c r="J14"/>
      <c r="K14">
        <f>IFERROR(D14+H14+IF(J14="",MAX(I14,0),J14),"")</f>
      </c>
      <c r="L14">
        <f>IFERROR(K14/E14,"")</f>
      </c>
      <c r="M14">
        <f>IFERROR(ROUND(E14*G14-K14,0),"")</f>
      </c>
      <c r="N14">
        <f>IFERROR(M14/K14,"")</f>
      </c>
      <c r="O14"/>
      <c r="P14"/>
      <c r="Q14"/>
      <c r="R14"/>
      <c r="S14"/>
      <c r="T14" t="inlineStr">
        <is>
          <t xml:space="preserve">Good</t>
        </is>
      </c>
    </row>
    <row r="15">
      <c r="A15" t="inlineStr">
        <is>
          <t xml:space="preserve">IDL-112377010</t>
        </is>
      </c>
      <c r="B15" t="inlineStr">
        <is>
          <t xml:space="preserve">Terraced house in urb. Villas y Golf, 60, Guadalmina Alta, Marbella</t>
        </is>
      </c>
      <c r="C15" t="inlineStr">
        <is>
          <t xml:space="preserve">Marbella</t>
        </is>
      </c>
      <c r="D15">
        <v>730000</v>
      </c>
      <c r="E15" t="inlineStr">
        <is>
          <t xml:space="preserve">240.00</t>
        </is>
      </c>
      <c r="F15">
        <v>3041.6666666667</v>
      </c>
      <c r="G15">
        <f>IFERROR(INDEX(04_Area_Stats!$D$5:$D$999,MATCH(C15,04_Area_Stats!$A$5:$A$999,0)),"")</f>
      </c>
      <c r="H15">
        <f>IFERROR(ROUND(D15*(03_Assumptions!$B$7+03_Assumptions!$B$8),0),"")</f>
      </c>
      <c r="I15">
        <f>IFERROR(ROUND(E15*G15*03_Assumptions!$B$38-D15-H15,0),"")</f>
      </c>
      <c r="J15"/>
      <c r="K15">
        <f>IFERROR(D15+H15+IF(J15="",MAX(I15,0),J15),"")</f>
      </c>
      <c r="L15">
        <f>IFERROR(K15/E15,"")</f>
      </c>
      <c r="M15">
        <f>IFERROR(ROUND(E15*G15-K15,0),"")</f>
      </c>
      <c r="N15">
        <f>IFERROR(M15/K15,"")</f>
      </c>
      <c r="O15"/>
      <c r="P15"/>
      <c r="Q15"/>
      <c r="R15"/>
      <c r="S15"/>
      <c r="T15" t="inlineStr">
        <is>
          <t xml:space="preserve">Good</t>
        </is>
      </c>
    </row>
    <row r="16">
      <c r="A16" t="inlineStr">
        <is>
          <t xml:space="preserve">HTC-56743000000042</t>
        </is>
      </c>
      <c r="B16" t="inlineStr">
        <is>
          <t xml:space="preserve">Ático Alcalá. Ático en venta reformado, amueblado con terraza y trastero en go</t>
        </is>
      </c>
      <c r="C16" t="inlineStr">
        <is>
          <t xml:space="preserve">Madrid</t>
        </is>
      </c>
      <c r="D16">
        <v>1620000</v>
      </c>
      <c r="E16" t="inlineStr">
        <is>
          <t xml:space="preserve">130.00</t>
        </is>
      </c>
      <c r="F16">
        <v>12461.538461538</v>
      </c>
      <c r="G16">
        <f>IFERROR(INDEX(04_Area_Stats!$D$5:$D$999,MATCH(C16,04_Area_Stats!$A$5:$A$999,0)),"")</f>
      </c>
      <c r="H16">
        <f>IFERROR(ROUND(D16*(03_Assumptions!$B$7+03_Assumptions!$B$8),0),"")</f>
      </c>
      <c r="I16">
        <f>IFERROR(ROUND(E16*G16*03_Assumptions!$B$38-D16-H16,0),"")</f>
      </c>
      <c r="J16"/>
      <c r="K16">
        <f>IFERROR(D16+H16+IF(J16="",MAX(I16,0),J16),"")</f>
      </c>
      <c r="L16">
        <f>IFERROR(K16/E16,"")</f>
      </c>
      <c r="M16">
        <f>IFERROR(ROUND(E16*G16-K16,0),"")</f>
      </c>
      <c r="N16">
        <f>IFERROR(M16/K16,"")</f>
      </c>
      <c r="O16"/>
      <c r="P16"/>
      <c r="Q16"/>
      <c r="R16"/>
      <c r="S16"/>
      <c r="T16"/>
    </row>
    <row r="17">
      <c r="A17" t="inlineStr">
        <is>
          <t xml:space="preserve">IDL-111463229</t>
        </is>
      </c>
      <c r="B17" t="inlineStr">
        <is>
          <t xml:space="preserve">Terraced house in Urbanización el Rosario, El Rosario-Ricmar, Marbella</t>
        </is>
      </c>
      <c r="C17" t="inlineStr">
        <is>
          <t xml:space="preserve">Marbella</t>
        </is>
      </c>
      <c r="D17">
        <v>630000</v>
      </c>
      <c r="E17" t="inlineStr">
        <is>
          <t xml:space="preserve">230.00</t>
        </is>
      </c>
      <c r="F17">
        <v>2739.1304347826</v>
      </c>
      <c r="G17">
        <f>IFERROR(INDEX(04_Area_Stats!$D$5:$D$999,MATCH(C17,04_Area_Stats!$A$5:$A$999,0)),"")</f>
      </c>
      <c r="H17">
        <f>IFERROR(ROUND(D17*(03_Assumptions!$B$7+03_Assumptions!$B$8),0),"")</f>
      </c>
      <c r="I17">
        <f>IFERROR(ROUND(E17*G17*03_Assumptions!$B$38-D17-H17,0),"")</f>
      </c>
      <c r="J17"/>
      <c r="K17">
        <f>IFERROR(D17+H17+IF(J17="",MAX(I17,0),J17),"")</f>
      </c>
      <c r="L17">
        <f>IFERROR(K17/E17,"")</f>
      </c>
      <c r="M17">
        <f>IFERROR(ROUND(E17*G17-K17,0),"")</f>
      </c>
      <c r="N17">
        <f>IFERROR(M17/K17,"")</f>
      </c>
      <c r="O17"/>
      <c r="P17"/>
      <c r="Q17">
        <v>1971</v>
      </c>
      <c r="R17"/>
      <c r="S17"/>
      <c r="T17" t="inlineStr">
        <is>
          <t xml:space="preserve">Good</t>
        </is>
      </c>
    </row>
    <row r="18">
      <c r="A18" t="inlineStr">
        <is>
          <t xml:space="preserve">YAE-jht::real-estate::48157-112399907</t>
        </is>
      </c>
      <c r="B18" t="inlineStr">
        <is>
          <t xml:space="preserve">Ático en venta, Las Gaviotas en Fuengirola</t>
        </is>
      </c>
      <c r="C18" t="inlineStr">
        <is>
          <t xml:space="preserve">Fuengirola</t>
        </is>
      </c>
      <c r="D18">
        <v>1250000</v>
      </c>
      <c r="E18" t="inlineStr">
        <is>
          <t xml:space="preserve">245.00</t>
        </is>
      </c>
      <c r="F18">
        <v>5102.0408163265</v>
      </c>
      <c r="G18">
        <f>IFERROR(INDEX(04_Area_Stats!$D$5:$D$999,MATCH(C18,04_Area_Stats!$A$5:$A$999,0)),"")</f>
      </c>
      <c r="H18">
        <f>IFERROR(ROUND(D18*(03_Assumptions!$B$7+03_Assumptions!$B$8),0),"")</f>
      </c>
      <c r="I18">
        <f>IFERROR(ROUND(E18*G18*03_Assumptions!$B$38-D18-H18,0),"")</f>
      </c>
      <c r="J18"/>
      <c r="K18">
        <f>IFERROR(D18+H18+IF(J18="",MAX(I18,0),J18),"")</f>
      </c>
      <c r="L18">
        <f>IFERROR(K18/E18,"")</f>
      </c>
      <c r="M18">
        <f>IFERROR(ROUND(E18*G18-K18,0),"")</f>
      </c>
      <c r="N18">
        <f>IFERROR(M18/K18,"")</f>
      </c>
      <c r="O18"/>
      <c r="P18"/>
      <c r="Q18"/>
      <c r="R18"/>
      <c r="S18" t="inlineStr">
        <is>
          <t xml:space="preserve">Y</t>
        </is>
      </c>
      <c r="T18" t="inlineStr">
        <is>
          <t xml:space="preserve">Good</t>
        </is>
      </c>
    </row>
    <row r="19">
      <c r="A19" t="inlineStr">
        <is>
          <t xml:space="preserve">YAE-jht::real-estate::48157-112399906</t>
        </is>
      </c>
      <c r="B19" t="inlineStr">
        <is>
          <t xml:space="preserve">Ático en venta, Las Gaviotas en Fuengirola</t>
        </is>
      </c>
      <c r="C19" t="inlineStr">
        <is>
          <t xml:space="preserve">Fuengirola</t>
        </is>
      </c>
      <c r="D19">
        <v>1100000</v>
      </c>
      <c r="E19" t="inlineStr">
        <is>
          <t xml:space="preserve">245.00</t>
        </is>
      </c>
      <c r="F19">
        <v>4489.7959183673</v>
      </c>
      <c r="G19">
        <f>IFERROR(INDEX(04_Area_Stats!$D$5:$D$999,MATCH(C19,04_Area_Stats!$A$5:$A$999,0)),"")</f>
      </c>
      <c r="H19">
        <f>IFERROR(ROUND(D19*(03_Assumptions!$B$7+03_Assumptions!$B$8),0),"")</f>
      </c>
      <c r="I19">
        <f>IFERROR(ROUND(E19*G19*03_Assumptions!$B$38-D19-H19,0),"")</f>
      </c>
      <c r="J19"/>
      <c r="K19">
        <f>IFERROR(D19+H19+IF(J19="",MAX(I19,0),J19),"")</f>
      </c>
      <c r="L19">
        <f>IFERROR(K19/E19,"")</f>
      </c>
      <c r="M19">
        <f>IFERROR(ROUND(E19*G19-K19,0),"")</f>
      </c>
      <c r="N19">
        <f>IFERROR(M19/K19,"")</f>
      </c>
      <c r="O19"/>
      <c r="P19"/>
      <c r="Q19"/>
      <c r="R19"/>
      <c r="S19"/>
      <c r="T19"/>
    </row>
    <row r="20">
      <c r="A20" t="inlineStr">
        <is>
          <t xml:space="preserve">YAE-jht::real-estate::48157-112399893</t>
        </is>
      </c>
      <c r="B20" t="inlineStr">
        <is>
          <t xml:space="preserve">Ático en venta, Las Gaviotas en Fuengirola</t>
        </is>
      </c>
      <c r="C20" t="inlineStr">
        <is>
          <t xml:space="preserve">Fuengirola</t>
        </is>
      </c>
      <c r="D20">
        <v>950000</v>
      </c>
      <c r="E20" t="inlineStr">
        <is>
          <t xml:space="preserve">245.00</t>
        </is>
      </c>
      <c r="F20">
        <v>3877.5510204082</v>
      </c>
      <c r="G20">
        <f>IFERROR(INDEX(04_Area_Stats!$D$5:$D$999,MATCH(C20,04_Area_Stats!$A$5:$A$999,0)),"")</f>
      </c>
      <c r="H20">
        <f>IFERROR(ROUND(D20*(03_Assumptions!$B$7+03_Assumptions!$B$8),0),"")</f>
      </c>
      <c r="I20">
        <f>IFERROR(ROUND(E20*G20*03_Assumptions!$B$38-D20-H20,0),"")</f>
      </c>
      <c r="J20"/>
      <c r="K20">
        <f>IFERROR(D20+H20+IF(J20="",MAX(I20,0),J20),"")</f>
      </c>
      <c r="L20">
        <f>IFERROR(K20/E20,"")</f>
      </c>
      <c r="M20">
        <f>IFERROR(ROUND(E20*G20-K20,0),"")</f>
      </c>
      <c r="N20">
        <f>IFERROR(M20/K20,"")</f>
      </c>
      <c r="O20"/>
      <c r="P20"/>
      <c r="Q20"/>
      <c r="R20"/>
      <c r="S20" t="inlineStr">
        <is>
          <t xml:space="preserve">Y</t>
        </is>
      </c>
      <c r="T20" t="inlineStr">
        <is>
          <t xml:space="preserve">New build</t>
        </is>
      </c>
    </row>
    <row r="21">
      <c r="A21" t="inlineStr">
        <is>
          <t xml:space="preserve">YAE-jht::real-estate::48157-112399860</t>
        </is>
      </c>
      <c r="B21" t="inlineStr">
        <is>
          <t xml:space="preserve">Ático en venta, Las Gaviotas en Fuengirola</t>
        </is>
      </c>
      <c r="C21" t="inlineStr">
        <is>
          <t xml:space="preserve">Fuengirola</t>
        </is>
      </c>
      <c r="D21">
        <v>1150000</v>
      </c>
      <c r="E21" t="inlineStr">
        <is>
          <t xml:space="preserve">245.00</t>
        </is>
      </c>
      <c r="F21">
        <v>4693.8775510204</v>
      </c>
      <c r="G21">
        <f>IFERROR(INDEX(04_Area_Stats!$D$5:$D$999,MATCH(C21,04_Area_Stats!$A$5:$A$999,0)),"")</f>
      </c>
      <c r="H21">
        <f>IFERROR(ROUND(D21*(03_Assumptions!$B$7+03_Assumptions!$B$8),0),"")</f>
      </c>
      <c r="I21">
        <f>IFERROR(ROUND(E21*G21*03_Assumptions!$B$38-D21-H21,0),"")</f>
      </c>
      <c r="J21"/>
      <c r="K21">
        <f>IFERROR(D21+H21+IF(J21="",MAX(I21,0),J21),"")</f>
      </c>
      <c r="L21">
        <f>IFERROR(K21/E21,"")</f>
      </c>
      <c r="M21">
        <f>IFERROR(ROUND(E21*G21-K21,0),"")</f>
      </c>
      <c r="N21">
        <f>IFERROR(M21/K21,"")</f>
      </c>
      <c r="O21"/>
      <c r="P21"/>
      <c r="Q21"/>
      <c r="R21"/>
      <c r="S21"/>
      <c r="T21" t="inlineStr">
        <is>
          <t xml:space="preserve">Good</t>
        </is>
      </c>
    </row>
    <row r="22">
      <c r="A22" t="inlineStr">
        <is>
          <t xml:space="preserve">YAE-jht::real-estate::48157-112399853</t>
        </is>
      </c>
      <c r="B22" t="inlineStr">
        <is>
          <t xml:space="preserve">Ático en venta, Las Gaviotas en Fuengirola</t>
        </is>
      </c>
      <c r="C22" t="inlineStr">
        <is>
          <t xml:space="preserve">Fuengirola</t>
        </is>
      </c>
      <c r="D22">
        <v>1220000</v>
      </c>
      <c r="E22" t="inlineStr">
        <is>
          <t xml:space="preserve">245.00</t>
        </is>
      </c>
      <c r="F22">
        <v>4979.5918367347</v>
      </c>
      <c r="G22">
        <f>IFERROR(INDEX(04_Area_Stats!$D$5:$D$999,MATCH(C22,04_Area_Stats!$A$5:$A$999,0)),"")</f>
      </c>
      <c r="H22">
        <f>IFERROR(ROUND(D22*(03_Assumptions!$B$7+03_Assumptions!$B$8),0),"")</f>
      </c>
      <c r="I22">
        <f>IFERROR(ROUND(E22*G22*03_Assumptions!$B$38-D22-H22,0),"")</f>
      </c>
      <c r="J22"/>
      <c r="K22">
        <f>IFERROR(D22+H22+IF(J22="",MAX(I22,0),J22),"")</f>
      </c>
      <c r="L22">
        <f>IFERROR(K22/E22,"")</f>
      </c>
      <c r="M22">
        <f>IFERROR(ROUND(E22*G22-K22,0),"")</f>
      </c>
      <c r="N22">
        <f>IFERROR(M22/K22,"")</f>
      </c>
      <c r="O22"/>
      <c r="P22"/>
      <c r="Q22"/>
      <c r="R22"/>
      <c r="S22" t="inlineStr">
        <is>
          <t xml:space="preserve">Y</t>
        </is>
      </c>
      <c r="T22"/>
    </row>
    <row r="23">
      <c r="A23" t="inlineStr">
        <is>
          <t xml:space="preserve">YAE-jht::real-estate::48157-112399908</t>
        </is>
      </c>
      <c r="B23" t="inlineStr">
        <is>
          <t xml:space="preserve">Ático en venta, Las Gaviotas en Fuengirola</t>
        </is>
      </c>
      <c r="C23" t="inlineStr">
        <is>
          <t xml:space="preserve">Fuengirola</t>
        </is>
      </c>
      <c r="D23">
        <v>1515000</v>
      </c>
      <c r="E23" t="inlineStr">
        <is>
          <t xml:space="preserve">245.00</t>
        </is>
      </c>
      <c r="F23">
        <v>6183.6734693878</v>
      </c>
      <c r="G23">
        <f>IFERROR(INDEX(04_Area_Stats!$D$5:$D$999,MATCH(C23,04_Area_Stats!$A$5:$A$999,0)),"")</f>
      </c>
      <c r="H23">
        <f>IFERROR(ROUND(D23*(03_Assumptions!$B$7+03_Assumptions!$B$8),0),"")</f>
      </c>
      <c r="I23">
        <f>IFERROR(ROUND(E23*G23*03_Assumptions!$B$38-D23-H23,0),"")</f>
      </c>
      <c r="J23"/>
      <c r="K23">
        <f>IFERROR(D23+H23+IF(J23="",MAX(I23,0),J23),"")</f>
      </c>
      <c r="L23">
        <f>IFERROR(K23/E23,"")</f>
      </c>
      <c r="M23">
        <f>IFERROR(ROUND(E23*G23-K23,0),"")</f>
      </c>
      <c r="N23">
        <f>IFERROR(M23/K23,"")</f>
      </c>
      <c r="O23"/>
      <c r="P23"/>
      <c r="Q23"/>
      <c r="R23"/>
      <c r="S23"/>
      <c r="T23"/>
    </row>
    <row r="24">
      <c r="A24" t="inlineStr">
        <is>
          <t xml:space="preserve">HTC-39921000000936</t>
        </is>
      </c>
      <c r="B24" t="inlineStr">
        <is>
          <t xml:space="preserve">Piso Calle de rafael bergamín. Piso en exclusiva urbanización de lujo en venta en san juan baut</t>
        </is>
      </c>
      <c r="C24" t="inlineStr">
        <is>
          <t xml:space="preserve">Madrid</t>
        </is>
      </c>
      <c r="D24">
        <v>745000</v>
      </c>
      <c r="E24" t="inlineStr">
        <is>
          <t xml:space="preserve">118.00</t>
        </is>
      </c>
      <c r="F24">
        <v>6313.5593220339</v>
      </c>
      <c r="G24">
        <f>IFERROR(INDEX(04_Area_Stats!$D$5:$D$999,MATCH(C24,04_Area_Stats!$A$5:$A$999,0)),"")</f>
      </c>
      <c r="H24">
        <f>IFERROR(ROUND(D24*(03_Assumptions!$B$7+03_Assumptions!$B$8),0),"")</f>
      </c>
      <c r="I24">
        <f>IFERROR(ROUND(E24*G24*03_Assumptions!$B$38-D24-H24,0),"")</f>
      </c>
      <c r="J24"/>
      <c r="K24">
        <f>IFERROR(D24+H24+IF(J24="",MAX(I24,0),J24),"")</f>
      </c>
      <c r="L24">
        <f>IFERROR(K24/E24,"")</f>
      </c>
      <c r="M24">
        <f>IFERROR(ROUND(E24*G24-K24,0),"")</f>
      </c>
      <c r="N24">
        <f>IFERROR(M24/K24,"")</f>
      </c>
      <c r="O24"/>
      <c r="P24"/>
      <c r="Q24"/>
      <c r="R24"/>
      <c r="S24"/>
      <c r="T24"/>
    </row>
    <row r="25">
      <c r="A25" t="inlineStr">
        <is>
          <t xml:space="preserve">IDL-112365072</t>
        </is>
      </c>
      <c r="B25" t="inlineStr">
        <is>
          <t xml:space="preserve">Flat / apartment in Calle Santa Isabel, San Pedro Pueblo, Marbella</t>
        </is>
      </c>
      <c r="C25" t="inlineStr">
        <is>
          <t xml:space="preserve">Marbella</t>
        </is>
      </c>
      <c r="D25">
        <v>475000</v>
      </c>
      <c r="E25" t="inlineStr">
        <is>
          <t xml:space="preserve">211.00</t>
        </is>
      </c>
      <c r="F25">
        <v>2251.1848341232</v>
      </c>
      <c r="G25">
        <f>IFERROR(INDEX(04_Area_Stats!$D$5:$D$999,MATCH(C25,04_Area_Stats!$A$5:$A$999,0)),"")</f>
      </c>
      <c r="H25">
        <f>IFERROR(ROUND(D25*(03_Assumptions!$B$7+03_Assumptions!$B$8),0),"")</f>
      </c>
      <c r="I25">
        <f>IFERROR(ROUND(E25*G25*03_Assumptions!$B$38-D25-H25,0),"")</f>
      </c>
      <c r="J25"/>
      <c r="K25">
        <f>IFERROR(D25+H25+IF(J25="",MAX(I25,0),J25),"")</f>
      </c>
      <c r="L25">
        <f>IFERROR(K25/E25,"")</f>
      </c>
      <c r="M25">
        <f>IFERROR(ROUND(E25*G25-K25,0),"")</f>
      </c>
      <c r="N25">
        <f>IFERROR(M25/K25,"")</f>
      </c>
      <c r="O25"/>
      <c r="P25"/>
      <c r="Q25"/>
      <c r="R25"/>
      <c r="S25" t="inlineStr">
        <is>
          <t xml:space="preserve">N</t>
        </is>
      </c>
      <c r="T25"/>
    </row>
    <row r="26">
      <c r="A26" t="inlineStr">
        <is>
          <t xml:space="preserve">HTC-56743000000045</t>
        </is>
      </c>
      <c r="B26" t="inlineStr">
        <is>
          <t xml:space="preserve">Piso Cuesta de santo domingo. Piso en venta exterior con 6 balcones a la calle en palacio</t>
        </is>
      </c>
      <c r="C26" t="inlineStr">
        <is>
          <t xml:space="preserve">Madrid</t>
        </is>
      </c>
      <c r="D26">
        <v>1295000</v>
      </c>
      <c r="E26" t="inlineStr">
        <is>
          <t xml:space="preserve">115.00</t>
        </is>
      </c>
      <c r="F26">
        <v>11260.869565217</v>
      </c>
      <c r="G26">
        <f>IFERROR(INDEX(04_Area_Stats!$D$5:$D$999,MATCH(C26,04_Area_Stats!$A$5:$A$999,0)),"")</f>
      </c>
      <c r="H26">
        <f>IFERROR(ROUND(D26*(03_Assumptions!$B$7+03_Assumptions!$B$8),0),"")</f>
      </c>
      <c r="I26">
        <f>IFERROR(ROUND(E26*G26*03_Assumptions!$B$38-D26-H26,0),"")</f>
      </c>
      <c r="J26"/>
      <c r="K26">
        <f>IFERROR(D26+H26+IF(J26="",MAX(I26,0),J26),"")</f>
      </c>
      <c r="L26">
        <f>IFERROR(K26/E26,"")</f>
      </c>
      <c r="M26">
        <f>IFERROR(ROUND(E26*G26-K26,0),"")</f>
      </c>
      <c r="N26">
        <f>IFERROR(M26/K26,"")</f>
      </c>
      <c r="O26"/>
      <c r="P26"/>
      <c r="Q26"/>
      <c r="R26"/>
      <c r="S26"/>
      <c r="T26"/>
    </row>
    <row r="27">
      <c r="A27" t="inlineStr">
        <is>
          <t xml:space="preserve">IDL-112393779</t>
        </is>
      </c>
      <c r="B27" t="inlineStr">
        <is>
          <t xml:space="preserve">Flat / apartment in Calle de Marcasitas, Nagüeles, Marbella</t>
        </is>
      </c>
      <c r="C27" t="inlineStr">
        <is>
          <t xml:space="preserve">Marbella</t>
        </is>
      </c>
      <c r="D27">
        <v>495000</v>
      </c>
      <c r="E27" t="inlineStr">
        <is>
          <t xml:space="preserve">200.00</t>
        </is>
      </c>
      <c r="F27">
        <v>2475</v>
      </c>
      <c r="G27">
        <f>IFERROR(INDEX(04_Area_Stats!$D$5:$D$999,MATCH(C27,04_Area_Stats!$A$5:$A$999,0)),"")</f>
      </c>
      <c r="H27">
        <f>IFERROR(ROUND(D27*(03_Assumptions!$B$7+03_Assumptions!$B$8),0),"")</f>
      </c>
      <c r="I27">
        <f>IFERROR(ROUND(E27*G27*03_Assumptions!$B$38-D27-H27,0),"")</f>
      </c>
      <c r="J27"/>
      <c r="K27">
        <f>IFERROR(D27+H27+IF(J27="",MAX(I27,0),J27),"")</f>
      </c>
      <c r="L27">
        <f>IFERROR(K27/E27,"")</f>
      </c>
      <c r="M27">
        <f>IFERROR(ROUND(E27*G27-K27,0),"")</f>
      </c>
      <c r="N27">
        <f>IFERROR(M27/K27,"")</f>
      </c>
      <c r="O27" t="inlineStr">
        <is>
          <t xml:space="preserve">COSMETIC</t>
        </is>
      </c>
      <c r="P27"/>
      <c r="Q27"/>
      <c r="R27" t="inlineStr">
        <is>
          <t xml:space="preserve">ground floor</t>
        </is>
      </c>
      <c r="S27" t="inlineStr">
        <is>
          <t xml:space="preserve">Y</t>
        </is>
      </c>
      <c r="T27" t="inlineStr">
        <is>
          <t xml:space="preserve">Good</t>
        </is>
      </c>
    </row>
    <row r="28">
      <c r="A28" t="inlineStr">
        <is>
          <t xml:space="preserve">IDL-112387529</t>
        </is>
      </c>
      <c r="B28" t="inlineStr">
        <is>
          <t xml:space="preserve">Terraced house in Urbanizacion Linda Vista Playa, 1 f, Linda Vista-Nueva Alcántara-Cortijo Blanco, Marbella</t>
        </is>
      </c>
      <c r="C28" t="inlineStr">
        <is>
          <t xml:space="preserve">Marbella</t>
        </is>
      </c>
      <c r="D28">
        <v>950000</v>
      </c>
      <c r="E28" t="inlineStr">
        <is>
          <t xml:space="preserve">195.00</t>
        </is>
      </c>
      <c r="F28">
        <v>4871.7948717949</v>
      </c>
      <c r="G28">
        <f>IFERROR(INDEX(04_Area_Stats!$D$5:$D$999,MATCH(C28,04_Area_Stats!$A$5:$A$999,0)),"")</f>
      </c>
      <c r="H28">
        <f>IFERROR(ROUND(D28*(03_Assumptions!$B$7+03_Assumptions!$B$8),0),"")</f>
      </c>
      <c r="I28">
        <f>IFERROR(ROUND(E28*G28*03_Assumptions!$B$38-D28-H28,0),"")</f>
      </c>
      <c r="J28"/>
      <c r="K28">
        <f>IFERROR(D28+H28+IF(J28="",MAX(I28,0),J28),"")</f>
      </c>
      <c r="L28">
        <f>IFERROR(K28/E28,"")</f>
      </c>
      <c r="M28">
        <f>IFERROR(ROUND(E28*G28-K28,0),"")</f>
      </c>
      <c r="N28">
        <f>IFERROR(M28/K28,"")</f>
      </c>
      <c r="O28"/>
      <c r="P28"/>
      <c r="Q28"/>
      <c r="R28"/>
      <c r="S28"/>
      <c r="T28"/>
    </row>
    <row r="29">
      <c r="A29" t="inlineStr">
        <is>
          <t xml:space="preserve">IDL-112258496</t>
        </is>
      </c>
      <c r="B29" t="inlineStr">
        <is>
          <t xml:space="preserve">Terraced house in Linda Vista-Nueva Alcántara-Cortijo Blanco, Marbella</t>
        </is>
      </c>
      <c r="C29" t="inlineStr">
        <is>
          <t xml:space="preserve">Marbella</t>
        </is>
      </c>
      <c r="D29">
        <v>865000</v>
      </c>
      <c r="E29" t="inlineStr">
        <is>
          <t xml:space="preserve">181.00</t>
        </is>
      </c>
      <c r="F29">
        <v>4779.0055248619</v>
      </c>
      <c r="G29">
        <f>IFERROR(INDEX(04_Area_Stats!$D$5:$D$999,MATCH(C29,04_Area_Stats!$A$5:$A$999,0)),"")</f>
      </c>
      <c r="H29">
        <f>IFERROR(ROUND(D29*(03_Assumptions!$B$7+03_Assumptions!$B$8),0),"")</f>
      </c>
      <c r="I29">
        <f>IFERROR(ROUND(E29*G29*03_Assumptions!$B$38-D29-H29,0),"")</f>
      </c>
      <c r="J29"/>
      <c r="K29">
        <f>IFERROR(D29+H29+IF(J29="",MAX(I29,0),J29),"")</f>
      </c>
      <c r="L29">
        <f>IFERROR(K29/E29,"")</f>
      </c>
      <c r="M29">
        <f>IFERROR(ROUND(E29*G29-K29,0),"")</f>
      </c>
      <c r="N29">
        <f>IFERROR(M29/K29,"")</f>
      </c>
      <c r="O29"/>
      <c r="P29"/>
      <c r="Q29"/>
      <c r="R29"/>
      <c r="S29"/>
      <c r="T29"/>
    </row>
    <row r="30">
      <c r="A30" t="inlineStr">
        <is>
          <t xml:space="preserve">IDL-112558725</t>
        </is>
      </c>
      <c r="B30" t="inlineStr">
        <is>
          <t xml:space="preserve">Detached house in Puertosol - Santa Isabel, Málaga</t>
        </is>
      </c>
      <c r="C30" t="inlineStr">
        <is>
          <t xml:space="preserve">Málaga</t>
        </is>
      </c>
      <c r="D30">
        <v>1200000</v>
      </c>
      <c r="E30" t="inlineStr">
        <is>
          <t xml:space="preserve">233.00</t>
        </is>
      </c>
      <c r="F30">
        <v>5150.2145922747</v>
      </c>
      <c r="G30">
        <f>IFERROR(INDEX(04_Area_Stats!$D$5:$D$999,MATCH(C30,04_Area_Stats!$A$5:$A$999,0)),"")</f>
      </c>
      <c r="H30">
        <f>IFERROR(ROUND(D30*(03_Assumptions!$B$7+03_Assumptions!$B$8),0),"")</f>
      </c>
      <c r="I30">
        <f>IFERROR(ROUND(E30*G30*03_Assumptions!$B$38-D30-H30,0),"")</f>
      </c>
      <c r="J30"/>
      <c r="K30">
        <f>IFERROR(D30+H30+IF(J30="",MAX(I30,0),J30),"")</f>
      </c>
      <c r="L30">
        <f>IFERROR(K30/E30,"")</f>
      </c>
      <c r="M30">
        <f>IFERROR(ROUND(E30*G30-K30,0),"")</f>
      </c>
      <c r="N30">
        <f>IFERROR(M30/K30,"")</f>
      </c>
      <c r="O30"/>
      <c r="P30"/>
      <c r="Q30"/>
      <c r="R30"/>
      <c r="S30"/>
      <c r="T30"/>
    </row>
    <row r="31">
      <c r="A31" t="inlineStr">
        <is>
          <t xml:space="preserve">IDL-112390554</t>
        </is>
      </c>
      <c r="B31" t="inlineStr">
        <is>
          <t xml:space="preserve">Terraced house in Urbanización las Petunias, Linda Vista-Nueva Alcántara-Cortijo Blanco, Marbella</t>
        </is>
      </c>
      <c r="C31" t="inlineStr">
        <is>
          <t xml:space="preserve">Marbella</t>
        </is>
      </c>
      <c r="D31">
        <v>1050000</v>
      </c>
      <c r="E31" t="inlineStr">
        <is>
          <t xml:space="preserve">174.00</t>
        </is>
      </c>
      <c r="F31">
        <v>6034.4827586207</v>
      </c>
      <c r="G31">
        <f>IFERROR(INDEX(04_Area_Stats!$D$5:$D$999,MATCH(C31,04_Area_Stats!$A$5:$A$999,0)),"")</f>
      </c>
      <c r="H31">
        <f>IFERROR(ROUND(D31*(03_Assumptions!$B$7+03_Assumptions!$B$8),0),"")</f>
      </c>
      <c r="I31">
        <f>IFERROR(ROUND(E31*G31*03_Assumptions!$B$38-D31-H31,0),"")</f>
      </c>
      <c r="J31"/>
      <c r="K31">
        <f>IFERROR(D31+H31+IF(J31="",MAX(I31,0),J31),"")</f>
      </c>
      <c r="L31">
        <f>IFERROR(K31/E31,"")</f>
      </c>
      <c r="M31">
        <f>IFERROR(ROUND(E31*G31-K31,0),"")</f>
      </c>
      <c r="N31">
        <f>IFERROR(M31/K31,"")</f>
      </c>
      <c r="O31" t="inlineStr">
        <is>
          <t xml:space="preserve">COSMETIC</t>
        </is>
      </c>
      <c r="P31"/>
      <c r="Q31"/>
      <c r="R31"/>
      <c r="S31"/>
      <c r="T31" t="inlineStr">
        <is>
          <t xml:space="preserve">Renovated</t>
        </is>
      </c>
    </row>
    <row r="32">
      <c r="A32" t="inlineStr">
        <is>
          <t xml:space="preserve">IDL-112381995</t>
        </is>
      </c>
      <c r="B32" t="inlineStr">
        <is>
          <t xml:space="preserve">House in Calle Ficus, Linda Vista-Nueva Alcántara-Cortijo Blanco, Marbella</t>
        </is>
      </c>
      <c r="C32" t="inlineStr">
        <is>
          <t xml:space="preserve">Marbella</t>
        </is>
      </c>
      <c r="D32">
        <v>1150000</v>
      </c>
      <c r="E32" t="inlineStr">
        <is>
          <t xml:space="preserve">170.00</t>
        </is>
      </c>
      <c r="F32">
        <v>6764.7058823529</v>
      </c>
      <c r="G32">
        <f>IFERROR(INDEX(04_Area_Stats!$D$5:$D$999,MATCH(C32,04_Area_Stats!$A$5:$A$999,0)),"")</f>
      </c>
      <c r="H32">
        <f>IFERROR(ROUND(D32*(03_Assumptions!$B$7+03_Assumptions!$B$8),0),"")</f>
      </c>
      <c r="I32">
        <f>IFERROR(ROUND(E32*G32*03_Assumptions!$B$38-D32-H32,0),"")</f>
      </c>
      <c r="J32"/>
      <c r="K32">
        <f>IFERROR(D32+H32+IF(J32="",MAX(I32,0),J32),"")</f>
      </c>
      <c r="L32">
        <f>IFERROR(K32/E32,"")</f>
      </c>
      <c r="M32">
        <f>IFERROR(ROUND(E32*G32-K32,0),"")</f>
      </c>
      <c r="N32">
        <f>IFERROR(M32/K32,"")</f>
      </c>
      <c r="O32"/>
      <c r="P32"/>
      <c r="Q32"/>
      <c r="R32"/>
      <c r="S32"/>
      <c r="T32"/>
    </row>
    <row r="33">
      <c r="A33" t="inlineStr">
        <is>
          <t xml:space="preserve">IDL-112557134</t>
        </is>
      </c>
      <c r="B33" t="inlineStr">
        <is>
          <t xml:space="preserve">Flat / apartment in Pacífico, Málaga</t>
        </is>
      </c>
      <c r="C33" t="inlineStr">
        <is>
          <t xml:space="preserve">Málaga</t>
        </is>
      </c>
      <c r="D33">
        <v>2330000</v>
      </c>
      <c r="E33" t="inlineStr">
        <is>
          <t xml:space="preserve">211.00</t>
        </is>
      </c>
      <c r="F33">
        <v>11042.654028436</v>
      </c>
      <c r="G33">
        <f>IFERROR(INDEX(04_Area_Stats!$D$5:$D$999,MATCH(C33,04_Area_Stats!$A$5:$A$999,0)),"")</f>
      </c>
      <c r="H33">
        <f>IFERROR(ROUND(D33*(03_Assumptions!$B$7+03_Assumptions!$B$8),0),"")</f>
      </c>
      <c r="I33">
        <f>IFERROR(ROUND(E33*G33*03_Assumptions!$B$38-D33-H33,0),"")</f>
      </c>
      <c r="J33"/>
      <c r="K33">
        <f>IFERROR(D33+H33+IF(J33="",MAX(I33,0),J33),"")</f>
      </c>
      <c r="L33">
        <f>IFERROR(K33/E33,"")</f>
      </c>
      <c r="M33">
        <f>IFERROR(ROUND(E33*G33-K33,0),"")</f>
      </c>
      <c r="N33">
        <f>IFERROR(M33/K33,"")</f>
      </c>
      <c r="O33"/>
      <c r="P33"/>
      <c r="Q33"/>
      <c r="R33"/>
      <c r="S33" t="inlineStr">
        <is>
          <t xml:space="preserve">Y</t>
        </is>
      </c>
      <c r="T33"/>
    </row>
    <row r="34">
      <c r="A34" t="inlineStr">
        <is>
          <t xml:space="preserve">IDL-112560150</t>
        </is>
      </c>
      <c r="B34" t="inlineStr">
        <is>
          <t xml:space="preserve">Terraced house in Campanillas, Málaga</t>
        </is>
      </c>
      <c r="C34" t="inlineStr">
        <is>
          <t xml:space="preserve">Málaga</t>
        </is>
      </c>
      <c r="D34">
        <v>530000</v>
      </c>
      <c r="E34" t="inlineStr">
        <is>
          <t xml:space="preserve">203.00</t>
        </is>
      </c>
      <c r="F34">
        <v>2610.8374384236</v>
      </c>
      <c r="G34">
        <f>IFERROR(INDEX(04_Area_Stats!$D$5:$D$999,MATCH(C34,04_Area_Stats!$A$5:$A$999,0)),"")</f>
      </c>
      <c r="H34">
        <f>IFERROR(ROUND(D34*(03_Assumptions!$B$7+03_Assumptions!$B$8),0),"")</f>
      </c>
      <c r="I34">
        <f>IFERROR(ROUND(E34*G34*03_Assumptions!$B$38-D34-H34,0),"")</f>
      </c>
      <c r="J34"/>
      <c r="K34">
        <f>IFERROR(D34+H34+IF(J34="",MAX(I34,0),J34),"")</f>
      </c>
      <c r="L34">
        <f>IFERROR(K34/E34,"")</f>
      </c>
      <c r="M34">
        <f>IFERROR(ROUND(E34*G34-K34,0),"")</f>
      </c>
      <c r="N34">
        <f>IFERROR(M34/K34,"")</f>
      </c>
      <c r="O34"/>
      <c r="P34"/>
      <c r="Q34"/>
      <c r="R34"/>
      <c r="S34"/>
      <c r="T34"/>
    </row>
    <row r="35">
      <c r="A35" t="inlineStr">
        <is>
          <t xml:space="preserve">IDL-112369973</t>
        </is>
      </c>
      <c r="B35" t="inlineStr">
        <is>
          <t xml:space="preserve">Terraced house in Urbanizacion Bello Horizonte 4, San Pedro Pueblo, Marbella</t>
        </is>
      </c>
      <c r="C35" t="inlineStr">
        <is>
          <t xml:space="preserve">Marbella</t>
        </is>
      </c>
      <c r="D35">
        <v>459000</v>
      </c>
      <c r="E35" t="inlineStr">
        <is>
          <t xml:space="preserve">152.00</t>
        </is>
      </c>
      <c r="F35">
        <v>3019.7368421053</v>
      </c>
      <c r="G35">
        <f>IFERROR(INDEX(04_Area_Stats!$D$5:$D$999,MATCH(C35,04_Area_Stats!$A$5:$A$999,0)),"")</f>
      </c>
      <c r="H35">
        <f>IFERROR(ROUND(D35*(03_Assumptions!$B$7+03_Assumptions!$B$8),0),"")</f>
      </c>
      <c r="I35">
        <f>IFERROR(ROUND(E35*G35*03_Assumptions!$B$38-D35-H35,0),"")</f>
      </c>
      <c r="J35"/>
      <c r="K35">
        <f>IFERROR(D35+H35+IF(J35="",MAX(I35,0),J35),"")</f>
      </c>
      <c r="L35">
        <f>IFERROR(K35/E35,"")</f>
      </c>
      <c r="M35">
        <f>IFERROR(ROUND(E35*G35-K35,0),"")</f>
      </c>
      <c r="N35">
        <f>IFERROR(M35/K35,"")</f>
      </c>
      <c r="O35"/>
      <c r="P35"/>
      <c r="Q35"/>
      <c r="R35"/>
      <c r="S35"/>
      <c r="T35"/>
    </row>
    <row r="36">
      <c r="A36" t="inlineStr">
        <is>
          <t xml:space="preserve">IDL-112393082</t>
        </is>
      </c>
      <c r="B36" t="inlineStr">
        <is>
          <t xml:space="preserve">Flat / apartment in Avenida de Barcelona, Linda Vista-Nueva Alcántara-Cortijo Blanco, Marbella</t>
        </is>
      </c>
      <c r="C36" t="inlineStr">
        <is>
          <t xml:space="preserve">Marbella</t>
        </is>
      </c>
      <c r="D36">
        <v>570000</v>
      </c>
      <c r="E36" t="inlineStr">
        <is>
          <t xml:space="preserve">152.00</t>
        </is>
      </c>
      <c r="F36">
        <v>3750</v>
      </c>
      <c r="G36">
        <f>IFERROR(INDEX(04_Area_Stats!$D$5:$D$999,MATCH(C36,04_Area_Stats!$A$5:$A$999,0)),"")</f>
      </c>
      <c r="H36">
        <f>IFERROR(ROUND(D36*(03_Assumptions!$B$7+03_Assumptions!$B$8),0),"")</f>
      </c>
      <c r="I36">
        <f>IFERROR(ROUND(E36*G36*03_Assumptions!$B$38-D36-H36,0),"")</f>
      </c>
      <c r="J36"/>
      <c r="K36">
        <f>IFERROR(D36+H36+IF(J36="",MAX(I36,0),J36),"")</f>
      </c>
      <c r="L36">
        <f>IFERROR(K36/E36,"")</f>
      </c>
      <c r="M36">
        <f>IFERROR(ROUND(E36*G36-K36,0),"")</f>
      </c>
      <c r="N36">
        <f>IFERROR(M36/K36,"")</f>
      </c>
      <c r="O36"/>
      <c r="P36"/>
      <c r="Q36">
        <v>2003</v>
      </c>
      <c r="R36" t="inlineStr">
        <is>
          <t xml:space="preserve">bj</t>
        </is>
      </c>
      <c r="S36" t="inlineStr">
        <is>
          <t xml:space="preserve">Y</t>
        </is>
      </c>
      <c r="T36" t="inlineStr">
        <is>
          <t xml:space="preserve">Good</t>
        </is>
      </c>
    </row>
    <row r="37">
      <c r="A37" t="inlineStr">
        <is>
          <t xml:space="preserve">FTC-190461706</t>
        </is>
      </c>
      <c r="B37" t="inlineStr">
        <is>
          <t xml:space="preserve">Ático con ascensor en  Paseo del Golf #Blorque 9 , Santa María</t>
        </is>
      </c>
      <c r="C37" t="inlineStr">
        <is>
          <t xml:space="preserve">Marbella</t>
        </is>
      </c>
      <c r="D37">
        <v>465000</v>
      </c>
      <c r="E37" t="inlineStr">
        <is>
          <t xml:space="preserve">137.00</t>
        </is>
      </c>
      <c r="F37">
        <v>3394.1605839416</v>
      </c>
      <c r="G37">
        <f>IFERROR(INDEX(04_Area_Stats!$D$5:$D$999,MATCH(C37,04_Area_Stats!$A$5:$A$999,0)),"")</f>
      </c>
      <c r="H37">
        <f>IFERROR(ROUND(D37*(03_Assumptions!$B$7+03_Assumptions!$B$8),0),"")</f>
      </c>
      <c r="I37">
        <f>IFERROR(ROUND(E37*G37*03_Assumptions!$B$38-D37-H37,0),"")</f>
      </c>
      <c r="J37"/>
      <c r="K37">
        <f>IFERROR(D37+H37+IF(J37="",MAX(I37,0),J37),"")</f>
      </c>
      <c r="L37">
        <f>IFERROR(K37/E37,"")</f>
      </c>
      <c r="M37">
        <f>IFERROR(ROUND(E37*G37-K37,0),"")</f>
      </c>
      <c r="N37">
        <f>IFERROR(M37/K37,"")</f>
      </c>
      <c r="O37"/>
      <c r="P37"/>
      <c r="Q37"/>
      <c r="R37"/>
      <c r="S37" t="inlineStr">
        <is>
          <t xml:space="preserve">Y</t>
        </is>
      </c>
      <c r="T37"/>
    </row>
    <row r="38">
      <c r="A38" t="inlineStr">
        <is>
          <t xml:space="preserve">IDL-112392317</t>
        </is>
      </c>
      <c r="B38" t="inlineStr">
        <is>
          <t xml:space="preserve">Flat / apartment in Rodeo Alto-Guadaiza-La Campana, Marbella</t>
        </is>
      </c>
      <c r="C38" t="inlineStr">
        <is>
          <t xml:space="preserve">Marbella</t>
        </is>
      </c>
      <c r="D38">
        <v>530000</v>
      </c>
      <c r="E38" t="inlineStr">
        <is>
          <t xml:space="preserve">134.00</t>
        </is>
      </c>
      <c r="F38">
        <v>3955.223880597</v>
      </c>
      <c r="G38">
        <f>IFERROR(INDEX(04_Area_Stats!$D$5:$D$999,MATCH(C38,04_Area_Stats!$A$5:$A$999,0)),"")</f>
      </c>
      <c r="H38">
        <f>IFERROR(ROUND(D38*(03_Assumptions!$B$7+03_Assumptions!$B$8),0),"")</f>
      </c>
      <c r="I38">
        <f>IFERROR(ROUND(E38*G38*03_Assumptions!$B$38-D38-H38,0),"")</f>
      </c>
      <c r="J38"/>
      <c r="K38">
        <f>IFERROR(D38+H38+IF(J38="",MAX(I38,0),J38),"")</f>
      </c>
      <c r="L38">
        <f>IFERROR(K38/E38,"")</f>
      </c>
      <c r="M38">
        <f>IFERROR(ROUND(E38*G38-K38,0),"")</f>
      </c>
      <c r="N38">
        <f>IFERROR(M38/K38,"")</f>
      </c>
      <c r="O38"/>
      <c r="P38"/>
      <c r="Q38"/>
      <c r="R38" t="inlineStr">
        <is>
          <t xml:space="preserve">2</t>
        </is>
      </c>
      <c r="S38" t="inlineStr">
        <is>
          <t xml:space="preserve">Y</t>
        </is>
      </c>
      <c r="T38"/>
    </row>
    <row r="39">
      <c r="A39" t="inlineStr">
        <is>
          <t xml:space="preserve">IDL-112376398</t>
        </is>
      </c>
      <c r="B39" t="inlineStr">
        <is>
          <t xml:space="preserve">Flat / apartment in Calle Angeles Tres, 12, Linda Vista-Nueva Alcántara-Cortijo Blanco, Marbella</t>
        </is>
      </c>
      <c r="C39" t="inlineStr">
        <is>
          <t xml:space="preserve">Marbella</t>
        </is>
      </c>
      <c r="D39">
        <v>649000</v>
      </c>
      <c r="E39" t="inlineStr">
        <is>
          <t xml:space="preserve">133.00</t>
        </is>
      </c>
      <c r="F39">
        <v>4879.6992481203</v>
      </c>
      <c r="G39">
        <f>IFERROR(INDEX(04_Area_Stats!$D$5:$D$999,MATCH(C39,04_Area_Stats!$A$5:$A$999,0)),"")</f>
      </c>
      <c r="H39">
        <f>IFERROR(ROUND(D39*(03_Assumptions!$B$7+03_Assumptions!$B$8),0),"")</f>
      </c>
      <c r="I39">
        <f>IFERROR(ROUND(E39*G39*03_Assumptions!$B$38-D39-H39,0),"")</f>
      </c>
      <c r="J39"/>
      <c r="K39">
        <f>IFERROR(D39+H39+IF(J39="",MAX(I39,0),J39),"")</f>
      </c>
      <c r="L39">
        <f>IFERROR(K39/E39,"")</f>
      </c>
      <c r="M39">
        <f>IFERROR(ROUND(E39*G39-K39,0),"")</f>
      </c>
      <c r="N39">
        <f>IFERROR(M39/K39,"")</f>
      </c>
      <c r="O39" t="inlineStr">
        <is>
          <t xml:space="preserve">FULL</t>
        </is>
      </c>
      <c r="P39"/>
      <c r="Q39"/>
      <c r="R39" t="inlineStr">
        <is>
          <t xml:space="preserve">bj</t>
        </is>
      </c>
      <c r="S39" t="inlineStr">
        <is>
          <t xml:space="preserve">Y</t>
        </is>
      </c>
      <c r="T39" t="inlineStr">
        <is>
          <t xml:space="preserve">Renovated</t>
        </is>
      </c>
    </row>
    <row r="40">
      <c r="A40" t="inlineStr">
        <is>
          <t xml:space="preserve">IDL-112379444</t>
        </is>
      </c>
      <c r="B40" t="inlineStr">
        <is>
          <t xml:space="preserve">Flat / apartment in Avenida Pablo Ruiz Picasso Nn, San Pedro Pueblo, Marbella</t>
        </is>
      </c>
      <c r="C40" t="inlineStr">
        <is>
          <t xml:space="preserve">Marbella</t>
        </is>
      </c>
      <c r="D40">
        <v>907500</v>
      </c>
      <c r="E40" t="inlineStr">
        <is>
          <t xml:space="preserve">130.00</t>
        </is>
      </c>
      <c r="F40">
        <v>6980.7692307692</v>
      </c>
      <c r="G40">
        <f>IFERROR(INDEX(04_Area_Stats!$D$5:$D$999,MATCH(C40,04_Area_Stats!$A$5:$A$999,0)),"")</f>
      </c>
      <c r="H40">
        <f>IFERROR(ROUND(D40*(03_Assumptions!$B$7+03_Assumptions!$B$8),0),"")</f>
      </c>
      <c r="I40">
        <f>IFERROR(ROUND(E40*G40*03_Assumptions!$B$38-D40-H40,0),"")</f>
      </c>
      <c r="J40"/>
      <c r="K40">
        <f>IFERROR(D40+H40+IF(J40="",MAX(I40,0),J40),"")</f>
      </c>
      <c r="L40">
        <f>IFERROR(K40/E40,"")</f>
      </c>
      <c r="M40">
        <f>IFERROR(ROUND(E40*G40-K40,0),"")</f>
      </c>
      <c r="N40">
        <f>IFERROR(M40/K40,"")</f>
      </c>
      <c r="O40"/>
      <c r="P40"/>
      <c r="Q40"/>
      <c r="R40" t="inlineStr">
        <is>
          <t xml:space="preserve">4</t>
        </is>
      </c>
      <c r="S40" t="inlineStr">
        <is>
          <t xml:space="preserve">Y</t>
        </is>
      </c>
      <c r="T40"/>
    </row>
    <row r="41">
      <c r="A41" t="inlineStr">
        <is>
          <t xml:space="preserve">IDL-112379445</t>
        </is>
      </c>
      <c r="B41" t="inlineStr">
        <is>
          <t xml:space="preserve">Flat / apartment in Avenida Pablo Ruiz Picasso Nn, San Pedro Pueblo, Marbella</t>
        </is>
      </c>
      <c r="C41" t="inlineStr">
        <is>
          <t xml:space="preserve">Marbella</t>
        </is>
      </c>
      <c r="D41">
        <v>923700</v>
      </c>
      <c r="E41" t="inlineStr">
        <is>
          <t xml:space="preserve">130.00</t>
        </is>
      </c>
      <c r="F41">
        <v>7105.3846153846</v>
      </c>
      <c r="G41">
        <f>IFERROR(INDEX(04_Area_Stats!$D$5:$D$999,MATCH(C41,04_Area_Stats!$A$5:$A$999,0)),"")</f>
      </c>
      <c r="H41">
        <f>IFERROR(ROUND(D41*(03_Assumptions!$B$7+03_Assumptions!$B$8),0),"")</f>
      </c>
      <c r="I41">
        <f>IFERROR(ROUND(E41*G41*03_Assumptions!$B$38-D41-H41,0),"")</f>
      </c>
      <c r="J41"/>
      <c r="K41">
        <f>IFERROR(D41+H41+IF(J41="",MAX(I41,0),J41),"")</f>
      </c>
      <c r="L41">
        <f>IFERROR(K41/E41,"")</f>
      </c>
      <c r="M41">
        <f>IFERROR(ROUND(E41*G41-K41,0),"")</f>
      </c>
      <c r="N41">
        <f>IFERROR(M41/K41,"")</f>
      </c>
      <c r="O41"/>
      <c r="P41"/>
      <c r="Q41"/>
      <c r="R41" t="inlineStr">
        <is>
          <t xml:space="preserve">4</t>
        </is>
      </c>
      <c r="S41" t="inlineStr">
        <is>
          <t xml:space="preserve">Y</t>
        </is>
      </c>
      <c r="T41"/>
    </row>
    <row r="42">
      <c r="A42" t="inlineStr">
        <is>
          <t xml:space="preserve">IDL-112392268</t>
        </is>
      </c>
      <c r="B42" t="inlineStr">
        <is>
          <t xml:space="preserve">Flat / apartment in Avenida Oriental, 25, San Pedro Pueblo, Marbella</t>
        </is>
      </c>
      <c r="C42" t="inlineStr">
        <is>
          <t xml:space="preserve">Marbella</t>
        </is>
      </c>
      <c r="D42">
        <v>743814</v>
      </c>
      <c r="E42" t="inlineStr">
        <is>
          <t xml:space="preserve">126.00</t>
        </is>
      </c>
      <c r="F42">
        <v>5903.2857142857</v>
      </c>
      <c r="G42">
        <f>IFERROR(INDEX(04_Area_Stats!$D$5:$D$999,MATCH(C42,04_Area_Stats!$A$5:$A$999,0)),"")</f>
      </c>
      <c r="H42">
        <f>IFERROR(ROUND(D42*(03_Assumptions!$B$7+03_Assumptions!$B$8),0),"")</f>
      </c>
      <c r="I42">
        <f>IFERROR(ROUND(E42*G42*03_Assumptions!$B$38-D42-H42,0),"")</f>
      </c>
      <c r="J42"/>
      <c r="K42">
        <f>IFERROR(D42+H42+IF(J42="",MAX(I42,0),J42),"")</f>
      </c>
      <c r="L42">
        <f>IFERROR(K42/E42,"")</f>
      </c>
      <c r="M42">
        <f>IFERROR(ROUND(E42*G42-K42,0),"")</f>
      </c>
      <c r="N42">
        <f>IFERROR(M42/K42,"")</f>
      </c>
      <c r="O42"/>
      <c r="P42"/>
      <c r="Q42"/>
      <c r="R42" t="inlineStr">
        <is>
          <t xml:space="preserve">1</t>
        </is>
      </c>
      <c r="S42" t="inlineStr">
        <is>
          <t xml:space="preserve">Y</t>
        </is>
      </c>
      <c r="T42" t="inlineStr">
        <is>
          <t xml:space="preserve">New build</t>
        </is>
      </c>
    </row>
    <row r="43">
      <c r="A43" t="inlineStr">
        <is>
          <t xml:space="preserve">IDL-112387851</t>
        </is>
      </c>
      <c r="B43" t="inlineStr">
        <is>
          <t xml:space="preserve">Flat / apartment in Puerto Banús, Marbella</t>
        </is>
      </c>
      <c r="C43" t="inlineStr">
        <is>
          <t xml:space="preserve">Marbella</t>
        </is>
      </c>
      <c r="D43">
        <v>800000</v>
      </c>
      <c r="E43" t="inlineStr">
        <is>
          <t xml:space="preserve">124.00</t>
        </is>
      </c>
      <c r="F43">
        <v>6451.6129032258</v>
      </c>
      <c r="G43">
        <f>IFERROR(INDEX(04_Area_Stats!$D$5:$D$999,MATCH(C43,04_Area_Stats!$A$5:$A$999,0)),"")</f>
      </c>
      <c r="H43">
        <f>IFERROR(ROUND(D43*(03_Assumptions!$B$7+03_Assumptions!$B$8),0),"")</f>
      </c>
      <c r="I43">
        <f>IFERROR(ROUND(E43*G43*03_Assumptions!$B$38-D43-H43,0),"")</f>
      </c>
      <c r="J43"/>
      <c r="K43">
        <f>IFERROR(D43+H43+IF(J43="",MAX(I43,0),J43),"")</f>
      </c>
      <c r="L43">
        <f>IFERROR(K43/E43,"")</f>
      </c>
      <c r="M43">
        <f>IFERROR(ROUND(E43*G43-K43,0),"")</f>
      </c>
      <c r="N43">
        <f>IFERROR(M43/K43,"")</f>
      </c>
      <c r="O43" t="inlineStr">
        <is>
          <t xml:space="preserve">COSMETIC</t>
        </is>
      </c>
      <c r="P43"/>
      <c r="Q43"/>
      <c r="R43" t="inlineStr">
        <is>
          <t xml:space="preserve">Ground Floor</t>
        </is>
      </c>
      <c r="S43" t="inlineStr">
        <is>
          <t xml:space="preserve">Y</t>
        </is>
      </c>
      <c r="T43" t="inlineStr">
        <is>
          <t xml:space="preserve">Renovated</t>
        </is>
      </c>
    </row>
    <row r="44">
      <c r="A44" t="inlineStr">
        <is>
          <t xml:space="preserve">IDL-112379438</t>
        </is>
      </c>
      <c r="B44" t="inlineStr">
        <is>
          <t xml:space="preserve">Flat / apartment in Avenida Pablo Ruiz Picasso Nn, San Pedro Pueblo, Marbella</t>
        </is>
      </c>
      <c r="C44" t="inlineStr">
        <is>
          <t xml:space="preserve">Marbella</t>
        </is>
      </c>
      <c r="D44">
        <v>667600</v>
      </c>
      <c r="E44" t="inlineStr">
        <is>
          <t xml:space="preserve">122.00</t>
        </is>
      </c>
      <c r="F44">
        <v>5472.131147541</v>
      </c>
      <c r="G44">
        <f>IFERROR(INDEX(04_Area_Stats!$D$5:$D$999,MATCH(C44,04_Area_Stats!$A$5:$A$999,0)),"")</f>
      </c>
      <c r="H44">
        <f>IFERROR(ROUND(D44*(03_Assumptions!$B$7+03_Assumptions!$B$8),0),"")</f>
      </c>
      <c r="I44">
        <f>IFERROR(ROUND(E44*G44*03_Assumptions!$B$38-D44-H44,0),"")</f>
      </c>
      <c r="J44"/>
      <c r="K44">
        <f>IFERROR(D44+H44+IF(J44="",MAX(I44,0),J44),"")</f>
      </c>
      <c r="L44">
        <f>IFERROR(K44/E44,"")</f>
      </c>
      <c r="M44">
        <f>IFERROR(ROUND(E44*G44-K44,0),"")</f>
      </c>
      <c r="N44">
        <f>IFERROR(M44/K44,"")</f>
      </c>
      <c r="O44"/>
      <c r="P44"/>
      <c r="Q44"/>
      <c r="R44" t="inlineStr">
        <is>
          <t xml:space="preserve">2</t>
        </is>
      </c>
      <c r="S44" t="inlineStr">
        <is>
          <t xml:space="preserve">Y</t>
        </is>
      </c>
      <c r="T44"/>
    </row>
    <row r="45">
      <c r="A45" t="inlineStr">
        <is>
          <t xml:space="preserve">IDL-112379402</t>
        </is>
      </c>
      <c r="B45" t="inlineStr">
        <is>
          <t xml:space="preserve">Flat / apartment in Avenida Pablo Ruiz Picasso Nn, San Pedro Pueblo, Marbella</t>
        </is>
      </c>
      <c r="C45" t="inlineStr">
        <is>
          <t xml:space="preserve">Marbella</t>
        </is>
      </c>
      <c r="D45">
        <v>692500</v>
      </c>
      <c r="E45" t="inlineStr">
        <is>
          <t xml:space="preserve">122.00</t>
        </is>
      </c>
      <c r="F45">
        <v>5676.2295081967</v>
      </c>
      <c r="G45">
        <f>IFERROR(INDEX(04_Area_Stats!$D$5:$D$999,MATCH(C45,04_Area_Stats!$A$5:$A$999,0)),"")</f>
      </c>
      <c r="H45">
        <f>IFERROR(ROUND(D45*(03_Assumptions!$B$7+03_Assumptions!$B$8),0),"")</f>
      </c>
      <c r="I45">
        <f>IFERROR(ROUND(E45*G45*03_Assumptions!$B$38-D45-H45,0),"")</f>
      </c>
      <c r="J45"/>
      <c r="K45">
        <f>IFERROR(D45+H45+IF(J45="",MAX(I45,0),J45),"")</f>
      </c>
      <c r="L45">
        <f>IFERROR(K45/E45,"")</f>
      </c>
      <c r="M45">
        <f>IFERROR(ROUND(E45*G45-K45,0),"")</f>
      </c>
      <c r="N45">
        <f>IFERROR(M45/K45,"")</f>
      </c>
      <c r="O45"/>
      <c r="P45"/>
      <c r="Q45"/>
      <c r="R45" t="inlineStr">
        <is>
          <t xml:space="preserve">3</t>
        </is>
      </c>
      <c r="S45" t="inlineStr">
        <is>
          <t xml:space="preserve">Y</t>
        </is>
      </c>
      <c r="T45"/>
    </row>
    <row r="46">
      <c r="A46" t="inlineStr">
        <is>
          <t xml:space="preserve">IDL-112379443</t>
        </is>
      </c>
      <c r="B46" t="inlineStr">
        <is>
          <t xml:space="preserve">Flat / apartment in Avenida Pablo Ruiz Picasso Nn, San Pedro Pueblo, Marbella</t>
        </is>
      </c>
      <c r="C46" t="inlineStr">
        <is>
          <t xml:space="preserve">Marbella</t>
        </is>
      </c>
      <c r="D46">
        <v>688250</v>
      </c>
      <c r="E46" t="inlineStr">
        <is>
          <t xml:space="preserve">122.00</t>
        </is>
      </c>
      <c r="F46">
        <v>5641.393442623</v>
      </c>
      <c r="G46">
        <f>IFERROR(INDEX(04_Area_Stats!$D$5:$D$999,MATCH(C46,04_Area_Stats!$A$5:$A$999,0)),"")</f>
      </c>
      <c r="H46">
        <f>IFERROR(ROUND(D46*(03_Assumptions!$B$7+03_Assumptions!$B$8),0),"")</f>
      </c>
      <c r="I46">
        <f>IFERROR(ROUND(E46*G46*03_Assumptions!$B$38-D46-H46,0),"")</f>
      </c>
      <c r="J46"/>
      <c r="K46">
        <f>IFERROR(D46+H46+IF(J46="",MAX(I46,0),J46),"")</f>
      </c>
      <c r="L46">
        <f>IFERROR(K46/E46,"")</f>
      </c>
      <c r="M46">
        <f>IFERROR(ROUND(E46*G46-K46,0),"")</f>
      </c>
      <c r="N46">
        <f>IFERROR(M46/K46,"")</f>
      </c>
      <c r="O46"/>
      <c r="P46"/>
      <c r="Q46"/>
      <c r="R46" t="inlineStr">
        <is>
          <t xml:space="preserve">3</t>
        </is>
      </c>
      <c r="S46" t="inlineStr">
        <is>
          <t xml:space="preserve">Y</t>
        </is>
      </c>
      <c r="T46"/>
    </row>
    <row r="47">
      <c r="A47" t="inlineStr">
        <is>
          <t xml:space="preserve">IDL-112379401</t>
        </is>
      </c>
      <c r="B47" t="inlineStr">
        <is>
          <t xml:space="preserve">Flat / apartment in Avenida Pablo Ruiz Picasso Nn, San Pedro Pueblo, Marbella</t>
        </is>
      </c>
      <c r="C47" t="inlineStr">
        <is>
          <t xml:space="preserve">Marbella</t>
        </is>
      </c>
      <c r="D47">
        <v>661000</v>
      </c>
      <c r="E47" t="inlineStr">
        <is>
          <t xml:space="preserve">122.00</t>
        </is>
      </c>
      <c r="F47">
        <v>5418.0327868852</v>
      </c>
      <c r="G47">
        <f>IFERROR(INDEX(04_Area_Stats!$D$5:$D$999,MATCH(C47,04_Area_Stats!$A$5:$A$999,0)),"")</f>
      </c>
      <c r="H47">
        <f>IFERROR(ROUND(D47*(03_Assumptions!$B$7+03_Assumptions!$B$8),0),"")</f>
      </c>
      <c r="I47">
        <f>IFERROR(ROUND(E47*G47*03_Assumptions!$B$38-D47-H47,0),"")</f>
      </c>
      <c r="J47"/>
      <c r="K47">
        <f>IFERROR(D47+H47+IF(J47="",MAX(I47,0),J47),"")</f>
      </c>
      <c r="L47">
        <f>IFERROR(K47/E47,"")</f>
      </c>
      <c r="M47">
        <f>IFERROR(ROUND(E47*G47-K47,0),"")</f>
      </c>
      <c r="N47">
        <f>IFERROR(M47/K47,"")</f>
      </c>
      <c r="O47"/>
      <c r="P47"/>
      <c r="Q47"/>
      <c r="R47" t="inlineStr">
        <is>
          <t xml:space="preserve">2</t>
        </is>
      </c>
      <c r="S47" t="inlineStr">
        <is>
          <t xml:space="preserve">Y</t>
        </is>
      </c>
      <c r="T47"/>
    </row>
    <row r="48">
      <c r="A48" t="inlineStr">
        <is>
          <t xml:space="preserve">IDL-112379440</t>
        </is>
      </c>
      <c r="B48" t="inlineStr">
        <is>
          <t xml:space="preserve">Flat / apartment in Avenida Pablo Ruiz Picasso Nn, San Pedro Pueblo, Marbella</t>
        </is>
      </c>
      <c r="C48" t="inlineStr">
        <is>
          <t xml:space="preserve">Marbella</t>
        </is>
      </c>
      <c r="D48">
        <v>685000</v>
      </c>
      <c r="E48" t="inlineStr">
        <is>
          <t xml:space="preserve">121.00</t>
        </is>
      </c>
      <c r="F48">
        <v>5661.1570247934</v>
      </c>
      <c r="G48">
        <f>IFERROR(INDEX(04_Area_Stats!$D$5:$D$999,MATCH(C48,04_Area_Stats!$A$5:$A$999,0)),"")</f>
      </c>
      <c r="H48">
        <f>IFERROR(ROUND(D48*(03_Assumptions!$B$7+03_Assumptions!$B$8),0),"")</f>
      </c>
      <c r="I48">
        <f>IFERROR(ROUND(E48*G48*03_Assumptions!$B$38-D48-H48,0),"")</f>
      </c>
      <c r="J48"/>
      <c r="K48">
        <f>IFERROR(D48+H48+IF(J48="",MAX(I48,0),J48),"")</f>
      </c>
      <c r="L48">
        <f>IFERROR(K48/E48,"")</f>
      </c>
      <c r="M48">
        <f>IFERROR(ROUND(E48*G48-K48,0),"")</f>
      </c>
      <c r="N48">
        <f>IFERROR(M48/K48,"")</f>
      </c>
      <c r="O48"/>
      <c r="P48"/>
      <c r="Q48"/>
      <c r="R48" t="inlineStr">
        <is>
          <t xml:space="preserve">2</t>
        </is>
      </c>
      <c r="S48" t="inlineStr">
        <is>
          <t xml:space="preserve">Y</t>
        </is>
      </c>
      <c r="T48"/>
    </row>
    <row r="49">
      <c r="A49" t="inlineStr">
        <is>
          <t xml:space="preserve">YAE-jht::real-estate::48157-112399892</t>
        </is>
      </c>
      <c r="B49" t="inlineStr">
        <is>
          <t xml:space="preserve">Piso en venta, Las Gaviotas en Fuengirola</t>
        </is>
      </c>
      <c r="C49" t="inlineStr">
        <is>
          <t xml:space="preserve">Fuengirola</t>
        </is>
      </c>
      <c r="D49">
        <v>490000</v>
      </c>
      <c r="E49" t="inlineStr">
        <is>
          <t xml:space="preserve">138.00</t>
        </is>
      </c>
      <c r="F49">
        <v>3550.7246376812</v>
      </c>
      <c r="G49">
        <f>IFERROR(INDEX(04_Area_Stats!$D$5:$D$999,MATCH(C49,04_Area_Stats!$A$5:$A$999,0)),"")</f>
      </c>
      <c r="H49">
        <f>IFERROR(ROUND(D49*(03_Assumptions!$B$7+03_Assumptions!$B$8),0),"")</f>
      </c>
      <c r="I49">
        <f>IFERROR(ROUND(E49*G49*03_Assumptions!$B$38-D49-H49,0),"")</f>
      </c>
      <c r="J49"/>
      <c r="K49">
        <f>IFERROR(D49+H49+IF(J49="",MAX(I49,0),J49),"")</f>
      </c>
      <c r="L49">
        <f>IFERROR(K49/E49,"")</f>
      </c>
      <c r="M49">
        <f>IFERROR(ROUND(E49*G49-K49,0),"")</f>
      </c>
      <c r="N49">
        <f>IFERROR(M49/K49,"")</f>
      </c>
      <c r="O49"/>
      <c r="P49"/>
      <c r="Q49"/>
      <c r="R49"/>
      <c r="S49"/>
      <c r="T49"/>
    </row>
    <row r="50">
      <c r="A50" t="inlineStr">
        <is>
          <t xml:space="preserve">YAE-jht::real-estate::48157-112399850</t>
        </is>
      </c>
      <c r="B50" t="inlineStr">
        <is>
          <t xml:space="preserve">Piso en venta, Las Gaviotas en Fuengirola</t>
        </is>
      </c>
      <c r="C50" t="inlineStr">
        <is>
          <t xml:space="preserve">Fuengirola</t>
        </is>
      </c>
      <c r="D50">
        <v>480000</v>
      </c>
      <c r="E50" t="inlineStr">
        <is>
          <t xml:space="preserve">138.00</t>
        </is>
      </c>
      <c r="F50">
        <v>3478.2608695652</v>
      </c>
      <c r="G50">
        <f>IFERROR(INDEX(04_Area_Stats!$D$5:$D$999,MATCH(C50,04_Area_Stats!$A$5:$A$999,0)),"")</f>
      </c>
      <c r="H50">
        <f>IFERROR(ROUND(D50*(03_Assumptions!$B$7+03_Assumptions!$B$8),0),"")</f>
      </c>
      <c r="I50">
        <f>IFERROR(ROUND(E50*G50*03_Assumptions!$B$38-D50-H50,0),"")</f>
      </c>
      <c r="J50"/>
      <c r="K50">
        <f>IFERROR(D50+H50+IF(J50="",MAX(I50,0),J50),"")</f>
      </c>
      <c r="L50">
        <f>IFERROR(K50/E50,"")</f>
      </c>
      <c r="M50">
        <f>IFERROR(ROUND(E50*G50-K50,0),"")</f>
      </c>
      <c r="N50">
        <f>IFERROR(M50/K50,"")</f>
      </c>
      <c r="O50"/>
      <c r="P50"/>
      <c r="Q50"/>
      <c r="R50"/>
      <c r="S50"/>
      <c r="T50"/>
    </row>
    <row r="51">
      <c r="A51" t="inlineStr">
        <is>
          <t xml:space="preserve">IDL-112375739</t>
        </is>
      </c>
      <c r="B51" t="inlineStr">
        <is>
          <t xml:space="preserve">Flat / apartment in Calle Sp Tolox, San Pedro Pueblo, Marbella</t>
        </is>
      </c>
      <c r="C51" t="inlineStr">
        <is>
          <t xml:space="preserve">Marbella</t>
        </is>
      </c>
      <c r="D51">
        <v>395000</v>
      </c>
      <c r="E51" t="inlineStr">
        <is>
          <t xml:space="preserve">120.00</t>
        </is>
      </c>
      <c r="F51">
        <v>3291.6666666667</v>
      </c>
      <c r="G51">
        <f>IFERROR(INDEX(04_Area_Stats!$D$5:$D$999,MATCH(C51,04_Area_Stats!$A$5:$A$999,0)),"")</f>
      </c>
      <c r="H51">
        <f>IFERROR(ROUND(D51*(03_Assumptions!$B$7+03_Assumptions!$B$8),0),"")</f>
      </c>
      <c r="I51">
        <f>IFERROR(ROUND(E51*G51*03_Assumptions!$B$38-D51-H51,0),"")</f>
      </c>
      <c r="J51"/>
      <c r="K51">
        <f>IFERROR(D51+H51+IF(J51="",MAX(I51,0),J51),"")</f>
      </c>
      <c r="L51">
        <f>IFERROR(K51/E51,"")</f>
      </c>
      <c r="M51">
        <f>IFERROR(ROUND(E51*G51-K51,0),"")</f>
      </c>
      <c r="N51">
        <f>IFERROR(M51/K51,"")</f>
      </c>
      <c r="O51"/>
      <c r="P51"/>
      <c r="Q51"/>
      <c r="R51" t="inlineStr">
        <is>
          <t xml:space="preserve">4th</t>
        </is>
      </c>
      <c r="S51" t="inlineStr">
        <is>
          <t xml:space="preserve">Y</t>
        </is>
      </c>
      <c r="T51" t="inlineStr">
        <is>
          <t xml:space="preserve">Good</t>
        </is>
      </c>
    </row>
    <row r="52">
      <c r="A52" t="inlineStr">
        <is>
          <t xml:space="preserve">IDL-112556633</t>
        </is>
      </c>
      <c r="B52" t="inlineStr">
        <is>
          <t xml:space="preserve">Semi-detached house in Calle Mora y Cabrera, 6 -1º, Los Almendros - El Limonero - El Tomillar, Málaga</t>
        </is>
      </c>
      <c r="C52" t="inlineStr">
        <is>
          <t xml:space="preserve">Málaga</t>
        </is>
      </c>
      <c r="D52">
        <v>369000</v>
      </c>
      <c r="E52" t="inlineStr">
        <is>
          <t xml:space="preserve">160.00</t>
        </is>
      </c>
      <c r="F52">
        <v>2306.25</v>
      </c>
      <c r="G52">
        <f>IFERROR(INDEX(04_Area_Stats!$D$5:$D$999,MATCH(C52,04_Area_Stats!$A$5:$A$999,0)),"")</f>
      </c>
      <c r="H52">
        <f>IFERROR(ROUND(D52*(03_Assumptions!$B$7+03_Assumptions!$B$8),0),"")</f>
      </c>
      <c r="I52">
        <f>IFERROR(ROUND(E52*G52*03_Assumptions!$B$38-D52-H52,0),"")</f>
      </c>
      <c r="J52"/>
      <c r="K52">
        <f>IFERROR(D52+H52+IF(J52="",MAX(I52,0),J52),"")</f>
      </c>
      <c r="L52">
        <f>IFERROR(K52/E52,"")</f>
      </c>
      <c r="M52">
        <f>IFERROR(ROUND(E52*G52-K52,0),"")</f>
      </c>
      <c r="N52">
        <f>IFERROR(M52/K52,"")</f>
      </c>
      <c r="O52"/>
      <c r="P52"/>
      <c r="Q52"/>
      <c r="R52"/>
      <c r="S52"/>
      <c r="T52"/>
    </row>
    <row r="53">
      <c r="A53" t="inlineStr">
        <is>
          <t xml:space="preserve">IDL-112379436</t>
        </is>
      </c>
      <c r="B53" t="inlineStr">
        <is>
          <t xml:space="preserve">Flat / apartment in Avenida Pablo Ruiz Picasso Nn, San Pedro Pueblo, Marbella</t>
        </is>
      </c>
      <c r="C53" t="inlineStr">
        <is>
          <t xml:space="preserve">Marbella</t>
        </is>
      </c>
      <c r="D53">
        <v>607500</v>
      </c>
      <c r="E53" t="inlineStr">
        <is>
          <t xml:space="preserve">119.00</t>
        </is>
      </c>
      <c r="F53">
        <v>5105.0420168067</v>
      </c>
      <c r="G53">
        <f>IFERROR(INDEX(04_Area_Stats!$D$5:$D$999,MATCH(C53,04_Area_Stats!$A$5:$A$999,0)),"")</f>
      </c>
      <c r="H53">
        <f>IFERROR(ROUND(D53*(03_Assumptions!$B$7+03_Assumptions!$B$8),0),"")</f>
      </c>
      <c r="I53">
        <f>IFERROR(ROUND(E53*G53*03_Assumptions!$B$38-D53-H53,0),"")</f>
      </c>
      <c r="J53"/>
      <c r="K53">
        <f>IFERROR(D53+H53+IF(J53="",MAX(I53,0),J53),"")</f>
      </c>
      <c r="L53">
        <f>IFERROR(K53/E53,"")</f>
      </c>
      <c r="M53">
        <f>IFERROR(ROUND(E53*G53-K53,0),"")</f>
      </c>
      <c r="N53">
        <f>IFERROR(M53/K53,"")</f>
      </c>
      <c r="O53"/>
      <c r="P53"/>
      <c r="Q53"/>
      <c r="R53" t="inlineStr">
        <is>
          <t xml:space="preserve">1</t>
        </is>
      </c>
      <c r="S53" t="inlineStr">
        <is>
          <t xml:space="preserve">Y</t>
        </is>
      </c>
      <c r="T53"/>
    </row>
    <row r="54">
      <c r="A54" t="inlineStr">
        <is>
          <t xml:space="preserve">IDL-112379441</t>
        </is>
      </c>
      <c r="B54" t="inlineStr">
        <is>
          <t xml:space="preserve">Flat / apartment in Avenida Pablo Ruiz Picasso Nn, San Pedro Pueblo, Marbella</t>
        </is>
      </c>
      <c r="C54" t="inlineStr">
        <is>
          <t xml:space="preserve">Marbella</t>
        </is>
      </c>
      <c r="D54">
        <v>671200</v>
      </c>
      <c r="E54" t="inlineStr">
        <is>
          <t xml:space="preserve">119.00</t>
        </is>
      </c>
      <c r="F54">
        <v>5640.3361344538</v>
      </c>
      <c r="G54">
        <f>IFERROR(INDEX(04_Area_Stats!$D$5:$D$999,MATCH(C54,04_Area_Stats!$A$5:$A$999,0)),"")</f>
      </c>
      <c r="H54">
        <f>IFERROR(ROUND(D54*(03_Assumptions!$B$7+03_Assumptions!$B$8),0),"")</f>
      </c>
      <c r="I54">
        <f>IFERROR(ROUND(E54*G54*03_Assumptions!$B$38-D54-H54,0),"")</f>
      </c>
      <c r="J54"/>
      <c r="K54">
        <f>IFERROR(D54+H54+IF(J54="",MAX(I54,0),J54),"")</f>
      </c>
      <c r="L54">
        <f>IFERROR(K54/E54,"")</f>
      </c>
      <c r="M54">
        <f>IFERROR(ROUND(E54*G54-K54,0),"")</f>
      </c>
      <c r="N54">
        <f>IFERROR(M54/K54,"")</f>
      </c>
      <c r="O54"/>
      <c r="P54"/>
      <c r="Q54"/>
      <c r="R54" t="inlineStr">
        <is>
          <t xml:space="preserve">2</t>
        </is>
      </c>
      <c r="S54" t="inlineStr">
        <is>
          <t xml:space="preserve">Y</t>
        </is>
      </c>
      <c r="T54"/>
    </row>
    <row r="55">
      <c r="A55" t="inlineStr">
        <is>
          <t xml:space="preserve">IDL-112391747</t>
        </is>
      </c>
      <c r="B55" t="inlineStr">
        <is>
          <t xml:space="preserve">Flat / apartment in Avenida Oriental, 25, San Pedro Pueblo, Marbella</t>
        </is>
      </c>
      <c r="C55" t="inlineStr">
        <is>
          <t xml:space="preserve">Marbella</t>
        </is>
      </c>
      <c r="D55">
        <v>705400</v>
      </c>
      <c r="E55" t="inlineStr">
        <is>
          <t xml:space="preserve">117.00</t>
        </is>
      </c>
      <c r="F55">
        <v>6029.0598290598</v>
      </c>
      <c r="G55">
        <f>IFERROR(INDEX(04_Area_Stats!$D$5:$D$999,MATCH(C55,04_Area_Stats!$A$5:$A$999,0)),"")</f>
      </c>
      <c r="H55">
        <f>IFERROR(ROUND(D55*(03_Assumptions!$B$7+03_Assumptions!$B$8),0),"")</f>
      </c>
      <c r="I55">
        <f>IFERROR(ROUND(E55*G55*03_Assumptions!$B$38-D55-H55,0),"")</f>
      </c>
      <c r="J55"/>
      <c r="K55">
        <f>IFERROR(D55+H55+IF(J55="",MAX(I55,0),J55),"")</f>
      </c>
      <c r="L55">
        <f>IFERROR(K55/E55,"")</f>
      </c>
      <c r="M55">
        <f>IFERROR(ROUND(E55*G55-K55,0),"")</f>
      </c>
      <c r="N55">
        <f>IFERROR(M55/K55,"")</f>
      </c>
      <c r="O55"/>
      <c r="P55"/>
      <c r="Q55"/>
      <c r="R55" t="inlineStr">
        <is>
          <t xml:space="preserve">1</t>
        </is>
      </c>
      <c r="S55" t="inlineStr">
        <is>
          <t xml:space="preserve">Y</t>
        </is>
      </c>
      <c r="T55" t="inlineStr">
        <is>
          <t xml:space="preserve">New build</t>
        </is>
      </c>
    </row>
    <row r="56">
      <c r="A56" t="inlineStr">
        <is>
          <t xml:space="preserve">YAE-jht::real-estate::48157-112399851</t>
        </is>
      </c>
      <c r="B56" t="inlineStr">
        <is>
          <t xml:space="preserve">Piso en venta, Las Gaviotas en Fuengirola</t>
        </is>
      </c>
      <c r="C56" t="inlineStr">
        <is>
          <t xml:space="preserve">Fuengirola</t>
        </is>
      </c>
      <c r="D56">
        <v>495000</v>
      </c>
      <c r="E56" t="inlineStr">
        <is>
          <t xml:space="preserve">133.00</t>
        </is>
      </c>
      <c r="F56">
        <v>3721.8045112782</v>
      </c>
      <c r="G56">
        <f>IFERROR(INDEX(04_Area_Stats!$D$5:$D$999,MATCH(C56,04_Area_Stats!$A$5:$A$999,0)),"")</f>
      </c>
      <c r="H56">
        <f>IFERROR(ROUND(D56*(03_Assumptions!$B$7+03_Assumptions!$B$8),0),"")</f>
      </c>
      <c r="I56">
        <f>IFERROR(ROUND(E56*G56*03_Assumptions!$B$38-D56-H56,0),"")</f>
      </c>
      <c r="J56"/>
      <c r="K56">
        <f>IFERROR(D56+H56+IF(J56="",MAX(I56,0),J56),"")</f>
      </c>
      <c r="L56">
        <f>IFERROR(K56/E56,"")</f>
      </c>
      <c r="M56">
        <f>IFERROR(ROUND(E56*G56-K56,0),"")</f>
      </c>
      <c r="N56">
        <f>IFERROR(M56/K56,"")</f>
      </c>
      <c r="O56"/>
      <c r="P56"/>
      <c r="Q56"/>
      <c r="R56"/>
      <c r="S56" t="inlineStr">
        <is>
          <t xml:space="preserve">Y</t>
        </is>
      </c>
      <c r="T56"/>
    </row>
    <row r="57">
      <c r="A57" t="inlineStr">
        <is>
          <t xml:space="preserve">IDL-112391801</t>
        </is>
      </c>
      <c r="B57" t="inlineStr">
        <is>
          <t xml:space="preserve">Flat / apartment in Avenida Oriental, 25, San Pedro Pueblo, Marbella</t>
        </is>
      </c>
      <c r="C57" t="inlineStr">
        <is>
          <t xml:space="preserve">Marbella</t>
        </is>
      </c>
      <c r="D57">
        <v>733700</v>
      </c>
      <c r="E57" t="inlineStr">
        <is>
          <t xml:space="preserve">115.00</t>
        </is>
      </c>
      <c r="F57">
        <v>6380</v>
      </c>
      <c r="G57">
        <f>IFERROR(INDEX(04_Area_Stats!$D$5:$D$999,MATCH(C57,04_Area_Stats!$A$5:$A$999,0)),"")</f>
      </c>
      <c r="H57">
        <f>IFERROR(ROUND(D57*(03_Assumptions!$B$7+03_Assumptions!$B$8),0),"")</f>
      </c>
      <c r="I57">
        <f>IFERROR(ROUND(E57*G57*03_Assumptions!$B$38-D57-H57,0),"")</f>
      </c>
      <c r="J57"/>
      <c r="K57">
        <f>IFERROR(D57+H57+IF(J57="",MAX(I57,0),J57),"")</f>
      </c>
      <c r="L57">
        <f>IFERROR(K57/E57,"")</f>
      </c>
      <c r="M57">
        <f>IFERROR(ROUND(E57*G57-K57,0),"")</f>
      </c>
      <c r="N57">
        <f>IFERROR(M57/K57,"")</f>
      </c>
      <c r="O57"/>
      <c r="P57"/>
      <c r="Q57"/>
      <c r="R57" t="inlineStr">
        <is>
          <t xml:space="preserve">2</t>
        </is>
      </c>
      <c r="S57" t="inlineStr">
        <is>
          <t xml:space="preserve">Y</t>
        </is>
      </c>
      <c r="T57"/>
    </row>
    <row r="58">
      <c r="A58" t="inlineStr">
        <is>
          <t xml:space="preserve">IDL-112379288</t>
        </is>
      </c>
      <c r="B58" t="inlineStr">
        <is>
          <t xml:space="preserve">Flat / apartment in Avenida Pablo Ruiz Picasso Nn, San Pedro Pueblo, Marbella</t>
        </is>
      </c>
      <c r="C58" t="inlineStr">
        <is>
          <t xml:space="preserve">Marbella</t>
        </is>
      </c>
      <c r="D58">
        <v>472650</v>
      </c>
      <c r="E58" t="inlineStr">
        <is>
          <t xml:space="preserve">113.00</t>
        </is>
      </c>
      <c r="F58">
        <v>4182.7433628319</v>
      </c>
      <c r="G58">
        <f>IFERROR(INDEX(04_Area_Stats!$D$5:$D$999,MATCH(C58,04_Area_Stats!$A$5:$A$999,0)),"")</f>
      </c>
      <c r="H58">
        <f>IFERROR(ROUND(D58*(03_Assumptions!$B$7+03_Assumptions!$B$8),0),"")</f>
      </c>
      <c r="I58">
        <f>IFERROR(ROUND(E58*G58*03_Assumptions!$B$38-D58-H58,0),"")</f>
      </c>
      <c r="J58"/>
      <c r="K58">
        <f>IFERROR(D58+H58+IF(J58="",MAX(I58,0),J58),"")</f>
      </c>
      <c r="L58">
        <f>IFERROR(K58/E58,"")</f>
      </c>
      <c r="M58">
        <f>IFERROR(ROUND(E58*G58-K58,0),"")</f>
      </c>
      <c r="N58">
        <f>IFERROR(M58/K58,"")</f>
      </c>
      <c r="O58"/>
      <c r="P58"/>
      <c r="Q58"/>
      <c r="R58" t="inlineStr">
        <is>
          <t xml:space="preserve">bj</t>
        </is>
      </c>
      <c r="S58" t="inlineStr">
        <is>
          <t xml:space="preserve">Y</t>
        </is>
      </c>
      <c r="T58"/>
    </row>
    <row r="59">
      <c r="A59" t="inlineStr">
        <is>
          <t xml:space="preserve">IDL-112379344</t>
        </is>
      </c>
      <c r="B59" t="inlineStr">
        <is>
          <t xml:space="preserve">Flat / apartment in Avenida Pablo Ruiz Picasso Nn, San Pedro Pueblo, Marbella</t>
        </is>
      </c>
      <c r="C59" t="inlineStr">
        <is>
          <t xml:space="preserve">Marbella</t>
        </is>
      </c>
      <c r="D59">
        <v>469200</v>
      </c>
      <c r="E59" t="inlineStr">
        <is>
          <t xml:space="preserve">113.00</t>
        </is>
      </c>
      <c r="F59">
        <v>4152.2123893805</v>
      </c>
      <c r="G59">
        <f>IFERROR(INDEX(04_Area_Stats!$D$5:$D$999,MATCH(C59,04_Area_Stats!$A$5:$A$999,0)),"")</f>
      </c>
      <c r="H59">
        <f>IFERROR(ROUND(D59*(03_Assumptions!$B$7+03_Assumptions!$B$8),0),"")</f>
      </c>
      <c r="I59">
        <f>IFERROR(ROUND(E59*G59*03_Assumptions!$B$38-D59-H59,0),"")</f>
      </c>
      <c r="J59"/>
      <c r="K59">
        <f>IFERROR(D59+H59+IF(J59="",MAX(I59,0),J59),"")</f>
      </c>
      <c r="L59">
        <f>IFERROR(K59/E59,"")</f>
      </c>
      <c r="M59">
        <f>IFERROR(ROUND(E59*G59-K59,0),"")</f>
      </c>
      <c r="N59">
        <f>IFERROR(M59/K59,"")</f>
      </c>
      <c r="O59"/>
      <c r="P59"/>
      <c r="Q59"/>
      <c r="R59" t="inlineStr">
        <is>
          <t xml:space="preserve">bj</t>
        </is>
      </c>
      <c r="S59" t="inlineStr">
        <is>
          <t xml:space="preserve">Y</t>
        </is>
      </c>
      <c r="T59"/>
    </row>
    <row r="60">
      <c r="A60" t="inlineStr">
        <is>
          <t xml:space="preserve">IDL-112379439</t>
        </is>
      </c>
      <c r="B60" t="inlineStr">
        <is>
          <t xml:space="preserve">Flat / apartment in Avenida Pablo Ruiz Picasso Nn, San Pedro Pueblo, Marbella</t>
        </is>
      </c>
      <c r="C60" t="inlineStr">
        <is>
          <t xml:space="preserve">Marbella</t>
        </is>
      </c>
      <c r="D60">
        <v>668150</v>
      </c>
      <c r="E60" t="inlineStr">
        <is>
          <t xml:space="preserve">111.00</t>
        </is>
      </c>
      <c r="F60">
        <v>6019.3693693694</v>
      </c>
      <c r="G60">
        <f>IFERROR(INDEX(04_Area_Stats!$D$5:$D$999,MATCH(C60,04_Area_Stats!$A$5:$A$999,0)),"")</f>
      </c>
      <c r="H60">
        <f>IFERROR(ROUND(D60*(03_Assumptions!$B$7+03_Assumptions!$B$8),0),"")</f>
      </c>
      <c r="I60">
        <f>IFERROR(ROUND(E60*G60*03_Assumptions!$B$38-D60-H60,0),"")</f>
      </c>
      <c r="J60"/>
      <c r="K60">
        <f>IFERROR(D60+H60+IF(J60="",MAX(I60,0),J60),"")</f>
      </c>
      <c r="L60">
        <f>IFERROR(K60/E60,"")</f>
      </c>
      <c r="M60">
        <f>IFERROR(ROUND(E60*G60-K60,0),"")</f>
      </c>
      <c r="N60">
        <f>IFERROR(M60/K60,"")</f>
      </c>
      <c r="O60"/>
      <c r="P60"/>
      <c r="Q60"/>
      <c r="R60" t="inlineStr">
        <is>
          <t xml:space="preserve">2</t>
        </is>
      </c>
      <c r="S60" t="inlineStr">
        <is>
          <t xml:space="preserve">Y</t>
        </is>
      </c>
      <c r="T60"/>
    </row>
    <row r="61">
      <c r="A61" t="inlineStr">
        <is>
          <t xml:space="preserve">IDL-112376783</t>
        </is>
      </c>
      <c r="B61" t="inlineStr">
        <is>
          <t xml:space="preserve">Flat / apartment in Constitucion (sp), San Pedro Pueblo, Marbella</t>
        </is>
      </c>
      <c r="C61" t="inlineStr">
        <is>
          <t xml:space="preserve">Marbella</t>
        </is>
      </c>
      <c r="D61">
        <v>370000</v>
      </c>
      <c r="E61" t="inlineStr">
        <is>
          <t xml:space="preserve">110.00</t>
        </is>
      </c>
      <c r="F61">
        <v>3363.6363636364</v>
      </c>
      <c r="G61">
        <f>IFERROR(INDEX(04_Area_Stats!$D$5:$D$999,MATCH(C61,04_Area_Stats!$A$5:$A$999,0)),"")</f>
      </c>
      <c r="H61">
        <f>IFERROR(ROUND(D61*(03_Assumptions!$B$7+03_Assumptions!$B$8),0),"")</f>
      </c>
      <c r="I61">
        <f>IFERROR(ROUND(E61*G61*03_Assumptions!$B$38-D61-H61,0),"")</f>
      </c>
      <c r="J61"/>
      <c r="K61">
        <f>IFERROR(D61+H61+IF(J61="",MAX(I61,0),J61),"")</f>
      </c>
      <c r="L61">
        <f>IFERROR(K61/E61,"")</f>
      </c>
      <c r="M61">
        <f>IFERROR(ROUND(E61*G61-K61,0),"")</f>
      </c>
      <c r="N61">
        <f>IFERROR(M61/K61,"")</f>
      </c>
      <c r="O61"/>
      <c r="P61"/>
      <c r="Q61"/>
      <c r="R61" t="inlineStr">
        <is>
          <t xml:space="preserve">1</t>
        </is>
      </c>
      <c r="S61" t="inlineStr">
        <is>
          <t xml:space="preserve">Y</t>
        </is>
      </c>
      <c r="T61" t="inlineStr">
        <is>
          <t xml:space="preserve">Good</t>
        </is>
      </c>
    </row>
    <row r="62">
      <c r="A62" t="inlineStr">
        <is>
          <t xml:space="preserve">IDL-112377354</t>
        </is>
      </c>
      <c r="B62" t="inlineStr">
        <is>
          <t xml:space="preserve">Flat / apartment in Avenida de la Constitución, San Pedro Pueblo, Marbella</t>
        </is>
      </c>
      <c r="C62" t="inlineStr">
        <is>
          <t xml:space="preserve">Marbella</t>
        </is>
      </c>
      <c r="D62">
        <v>370000</v>
      </c>
      <c r="E62" t="inlineStr">
        <is>
          <t xml:space="preserve">110.00</t>
        </is>
      </c>
      <c r="F62">
        <v>3363.6363636364</v>
      </c>
      <c r="G62">
        <f>IFERROR(INDEX(04_Area_Stats!$D$5:$D$999,MATCH(C62,04_Area_Stats!$A$5:$A$999,0)),"")</f>
      </c>
      <c r="H62">
        <f>IFERROR(ROUND(D62*(03_Assumptions!$B$7+03_Assumptions!$B$8),0),"")</f>
      </c>
      <c r="I62">
        <f>IFERROR(ROUND(E62*G62*03_Assumptions!$B$38-D62-H62,0),"")</f>
      </c>
      <c r="J62"/>
      <c r="K62">
        <f>IFERROR(D62+H62+IF(J62="",MAX(I62,0),J62),"")</f>
      </c>
      <c r="L62">
        <f>IFERROR(K62/E62,"")</f>
      </c>
      <c r="M62">
        <f>IFERROR(ROUND(E62*G62-K62,0),"")</f>
      </c>
      <c r="N62">
        <f>IFERROR(M62/K62,"")</f>
      </c>
      <c r="O62"/>
      <c r="P62"/>
      <c r="Q62"/>
      <c r="R62" t="inlineStr">
        <is>
          <t xml:space="preserve">1</t>
        </is>
      </c>
      <c r="S62" t="inlineStr">
        <is>
          <t xml:space="preserve">Y</t>
        </is>
      </c>
      <c r="T62" t="inlineStr">
        <is>
          <t xml:space="preserve">Good</t>
        </is>
      </c>
    </row>
    <row r="63">
      <c r="A63" t="inlineStr">
        <is>
          <t xml:space="preserve">IDL-112379437</t>
        </is>
      </c>
      <c r="B63" t="inlineStr">
        <is>
          <t xml:space="preserve">Flat / apartment in Avenida Pablo Ruiz Picasso Nn, San Pedro Pueblo, Marbella</t>
        </is>
      </c>
      <c r="C63" t="inlineStr">
        <is>
          <t xml:space="preserve">Marbella</t>
        </is>
      </c>
      <c r="D63">
        <v>665600</v>
      </c>
      <c r="E63" t="inlineStr">
        <is>
          <t xml:space="preserve">110.00</t>
        </is>
      </c>
      <c r="F63">
        <v>6050.9090909091</v>
      </c>
      <c r="G63">
        <f>IFERROR(INDEX(04_Area_Stats!$D$5:$D$999,MATCH(C63,04_Area_Stats!$A$5:$A$999,0)),"")</f>
      </c>
      <c r="H63">
        <f>IFERROR(ROUND(D63*(03_Assumptions!$B$7+03_Assumptions!$B$8),0),"")</f>
      </c>
      <c r="I63">
        <f>IFERROR(ROUND(E63*G63*03_Assumptions!$B$38-D63-H63,0),"")</f>
      </c>
      <c r="J63"/>
      <c r="K63">
        <f>IFERROR(D63+H63+IF(J63="",MAX(I63,0),J63),"")</f>
      </c>
      <c r="L63">
        <f>IFERROR(K63/E63,"")</f>
      </c>
      <c r="M63">
        <f>IFERROR(ROUND(E63*G63-K63,0),"")</f>
      </c>
      <c r="N63">
        <f>IFERROR(M63/K63,"")</f>
      </c>
      <c r="O63"/>
      <c r="P63"/>
      <c r="Q63"/>
      <c r="R63" t="inlineStr">
        <is>
          <t xml:space="preserve">2</t>
        </is>
      </c>
      <c r="S63" t="inlineStr">
        <is>
          <t xml:space="preserve">Y</t>
        </is>
      </c>
      <c r="T63"/>
    </row>
    <row r="64">
      <c r="A64" t="inlineStr">
        <is>
          <t xml:space="preserve">IDL-112379442</t>
        </is>
      </c>
      <c r="B64" t="inlineStr">
        <is>
          <t xml:space="preserve">Flat / apartment in Avenida Pablo Ruiz Picasso Nn, San Pedro Pueblo, Marbella</t>
        </is>
      </c>
      <c r="C64" t="inlineStr">
        <is>
          <t xml:space="preserve">Marbella</t>
        </is>
      </c>
      <c r="D64">
        <v>687150</v>
      </c>
      <c r="E64" t="inlineStr">
        <is>
          <t xml:space="preserve">110.00</t>
        </is>
      </c>
      <c r="F64">
        <v>6246.8181818182</v>
      </c>
      <c r="G64">
        <f>IFERROR(INDEX(04_Area_Stats!$D$5:$D$999,MATCH(C64,04_Area_Stats!$A$5:$A$999,0)),"")</f>
      </c>
      <c r="H64">
        <f>IFERROR(ROUND(D64*(03_Assumptions!$B$7+03_Assumptions!$B$8),0),"")</f>
      </c>
      <c r="I64">
        <f>IFERROR(ROUND(E64*G64*03_Assumptions!$B$38-D64-H64,0),"")</f>
      </c>
      <c r="J64"/>
      <c r="K64">
        <f>IFERROR(D64+H64+IF(J64="",MAX(I64,0),J64),"")</f>
      </c>
      <c r="L64">
        <f>IFERROR(K64/E64,"")</f>
      </c>
      <c r="M64">
        <f>IFERROR(ROUND(E64*G64-K64,0),"")</f>
      </c>
      <c r="N64">
        <f>IFERROR(M64/K64,"")</f>
      </c>
      <c r="O64"/>
      <c r="P64"/>
      <c r="Q64"/>
      <c r="R64" t="inlineStr">
        <is>
          <t xml:space="preserve">3</t>
        </is>
      </c>
      <c r="S64" t="inlineStr">
        <is>
          <t xml:space="preserve">Y</t>
        </is>
      </c>
      <c r="T64"/>
    </row>
    <row r="65">
      <c r="A65" t="inlineStr">
        <is>
          <t xml:space="preserve">FTC-184663853</t>
        </is>
      </c>
      <c r="B65" t="inlineStr">
        <is>
          <t xml:space="preserve">Piso en Calle Archidona, 9, San Pedro de Alcántara pueblo</t>
        </is>
      </c>
      <c r="C65" t="inlineStr">
        <is>
          <t xml:space="preserve">Marbella</t>
        </is>
      </c>
      <c r="D65">
        <v>285000</v>
      </c>
      <c r="E65" t="inlineStr">
        <is>
          <t xml:space="preserve">106.00</t>
        </is>
      </c>
      <c r="F65">
        <v>2688.679245283</v>
      </c>
      <c r="G65">
        <f>IFERROR(INDEX(04_Area_Stats!$D$5:$D$999,MATCH(C65,04_Area_Stats!$A$5:$A$999,0)),"")</f>
      </c>
      <c r="H65">
        <f>IFERROR(ROUND(D65*(03_Assumptions!$B$7+03_Assumptions!$B$8),0),"")</f>
      </c>
      <c r="I65">
        <f>IFERROR(ROUND(E65*G65*03_Assumptions!$B$38-D65-H65,0),"")</f>
      </c>
      <c r="J65"/>
      <c r="K65">
        <f>IFERROR(D65+H65+IF(J65="",MAX(I65,0),J65),"")</f>
      </c>
      <c r="L65">
        <f>IFERROR(K65/E65,"")</f>
      </c>
      <c r="M65">
        <f>IFERROR(ROUND(E65*G65-K65,0),"")</f>
      </c>
      <c r="N65">
        <f>IFERROR(M65/K65,"")</f>
      </c>
      <c r="O65"/>
      <c r="P65"/>
      <c r="Q65"/>
      <c r="R65"/>
      <c r="S65" t="inlineStr">
        <is>
          <t xml:space="preserve">Y</t>
        </is>
      </c>
      <c r="T65"/>
    </row>
    <row r="66">
      <c r="A66" t="inlineStr">
        <is>
          <t xml:space="preserve">IDL-112392305</t>
        </is>
      </c>
      <c r="B66" t="inlineStr">
        <is>
          <t xml:space="preserve">Flat / apartment in Rodeo Alto-Guadaiza-La Campana, Marbella</t>
        </is>
      </c>
      <c r="C66" t="inlineStr">
        <is>
          <t xml:space="preserve">Marbella</t>
        </is>
      </c>
      <c r="D66">
        <v>475000</v>
      </c>
      <c r="E66" t="inlineStr">
        <is>
          <t xml:space="preserve">105.00</t>
        </is>
      </c>
      <c r="F66">
        <v>4523.8095238095</v>
      </c>
      <c r="G66">
        <f>IFERROR(INDEX(04_Area_Stats!$D$5:$D$999,MATCH(C66,04_Area_Stats!$A$5:$A$999,0)),"")</f>
      </c>
      <c r="H66">
        <f>IFERROR(ROUND(D66*(03_Assumptions!$B$7+03_Assumptions!$B$8),0),"")</f>
      </c>
      <c r="I66">
        <f>IFERROR(ROUND(E66*G66*03_Assumptions!$B$38-D66-H66,0),"")</f>
      </c>
      <c r="J66"/>
      <c r="K66">
        <f>IFERROR(D66+H66+IF(J66="",MAX(I66,0),J66),"")</f>
      </c>
      <c r="L66">
        <f>IFERROR(K66/E66,"")</f>
      </c>
      <c r="M66">
        <f>IFERROR(ROUND(E66*G66-K66,0),"")</f>
      </c>
      <c r="N66">
        <f>IFERROR(M66/K66,"")</f>
      </c>
      <c r="O66"/>
      <c r="P66"/>
      <c r="Q66"/>
      <c r="R66" t="inlineStr">
        <is>
          <t xml:space="preserve">1</t>
        </is>
      </c>
      <c r="S66" t="inlineStr">
        <is>
          <t xml:space="preserve">Y</t>
        </is>
      </c>
      <c r="T66"/>
    </row>
    <row r="67">
      <c r="A67" t="inlineStr">
        <is>
          <t xml:space="preserve">IDL-112379345</t>
        </is>
      </c>
      <c r="B67" t="inlineStr">
        <is>
          <t xml:space="preserve">Flat / apartment in Avenida Pablo Ruiz Picasso Nn, San Pedro Pueblo, Marbella</t>
        </is>
      </c>
      <c r="C67" t="inlineStr">
        <is>
          <t xml:space="preserve">Marbella</t>
        </is>
      </c>
      <c r="D67">
        <v>503100</v>
      </c>
      <c r="E67" t="inlineStr">
        <is>
          <t xml:space="preserve">105.00</t>
        </is>
      </c>
      <c r="F67">
        <v>4791.4285714286</v>
      </c>
      <c r="G67">
        <f>IFERROR(INDEX(04_Area_Stats!$D$5:$D$999,MATCH(C67,04_Area_Stats!$A$5:$A$999,0)),"")</f>
      </c>
      <c r="H67">
        <f>IFERROR(ROUND(D67*(03_Assumptions!$B$7+03_Assumptions!$B$8),0),"")</f>
      </c>
      <c r="I67">
        <f>IFERROR(ROUND(E67*G67*03_Assumptions!$B$38-D67-H67,0),"")</f>
      </c>
      <c r="J67"/>
      <c r="K67">
        <f>IFERROR(D67+H67+IF(J67="",MAX(I67,0),J67),"")</f>
      </c>
      <c r="L67">
        <f>IFERROR(K67/E67,"")</f>
      </c>
      <c r="M67">
        <f>IFERROR(ROUND(E67*G67-K67,0),"")</f>
      </c>
      <c r="N67">
        <f>IFERROR(M67/K67,"")</f>
      </c>
      <c r="O67"/>
      <c r="P67"/>
      <c r="Q67"/>
      <c r="R67" t="inlineStr">
        <is>
          <t xml:space="preserve">bj</t>
        </is>
      </c>
      <c r="S67" t="inlineStr">
        <is>
          <t xml:space="preserve">Y</t>
        </is>
      </c>
      <c r="T67"/>
    </row>
    <row r="68">
      <c r="A68" t="inlineStr">
        <is>
          <t xml:space="preserve">IDL-112377275</t>
        </is>
      </c>
      <c r="B68" t="inlineStr">
        <is>
          <t xml:space="preserve">Flat / apartment in Constitucion (sp), San Pedro Pueblo, Marbella</t>
        </is>
      </c>
      <c r="C68" t="inlineStr">
        <is>
          <t xml:space="preserve">Marbella</t>
        </is>
      </c>
      <c r="D68">
        <v>370000</v>
      </c>
      <c r="E68" t="inlineStr">
        <is>
          <t xml:space="preserve">105.00</t>
        </is>
      </c>
      <c r="F68">
        <v>3523.8095238095</v>
      </c>
      <c r="G68">
        <f>IFERROR(INDEX(04_Area_Stats!$D$5:$D$999,MATCH(C68,04_Area_Stats!$A$5:$A$999,0)),"")</f>
      </c>
      <c r="H68">
        <f>IFERROR(ROUND(D68*(03_Assumptions!$B$7+03_Assumptions!$B$8),0),"")</f>
      </c>
      <c r="I68">
        <f>IFERROR(ROUND(E68*G68*03_Assumptions!$B$38-D68-H68,0),"")</f>
      </c>
      <c r="J68"/>
      <c r="K68">
        <f>IFERROR(D68+H68+IF(J68="",MAX(I68,0),J68),"")</f>
      </c>
      <c r="L68">
        <f>IFERROR(K68/E68,"")</f>
      </c>
      <c r="M68">
        <f>IFERROR(ROUND(E68*G68-K68,0),"")</f>
      </c>
      <c r="N68">
        <f>IFERROR(M68/K68,"")</f>
      </c>
      <c r="O68"/>
      <c r="P68"/>
      <c r="Q68"/>
      <c r="R68" t="inlineStr">
        <is>
          <t xml:space="preserve">1</t>
        </is>
      </c>
      <c r="S68" t="inlineStr">
        <is>
          <t xml:space="preserve">Y</t>
        </is>
      </c>
      <c r="T68" t="inlineStr">
        <is>
          <t xml:space="preserve">Good</t>
        </is>
      </c>
    </row>
    <row r="69">
      <c r="A69" t="inlineStr">
        <is>
          <t xml:space="preserve">IDL-112557499</t>
        </is>
      </c>
      <c r="B69" t="inlineStr">
        <is>
          <t xml:space="preserve">Flat / apartment in Calle del Jalón, 35, Finca el Pato - Torre del Río, Málaga</t>
        </is>
      </c>
      <c r="C69" t="inlineStr">
        <is>
          <t xml:space="preserve">Málaga</t>
        </is>
      </c>
      <c r="D69">
        <v>855000</v>
      </c>
      <c r="E69" t="inlineStr">
        <is>
          <t xml:space="preserve">140.00</t>
        </is>
      </c>
      <c r="F69">
        <v>6107.1428571429</v>
      </c>
      <c r="G69">
        <f>IFERROR(INDEX(04_Area_Stats!$D$5:$D$999,MATCH(C69,04_Area_Stats!$A$5:$A$999,0)),"")</f>
      </c>
      <c r="H69">
        <f>IFERROR(ROUND(D69*(03_Assumptions!$B$7+03_Assumptions!$B$8),0),"")</f>
      </c>
      <c r="I69">
        <f>IFERROR(ROUND(E69*G69*03_Assumptions!$B$38-D69-H69,0),"")</f>
      </c>
      <c r="J69"/>
      <c r="K69">
        <f>IFERROR(D69+H69+IF(J69="",MAX(I69,0),J69),"")</f>
      </c>
      <c r="L69">
        <f>IFERROR(K69/E69,"")</f>
      </c>
      <c r="M69">
        <f>IFERROR(ROUND(E69*G69-K69,0),"")</f>
      </c>
      <c r="N69">
        <f>IFERROR(M69/K69,"")</f>
      </c>
      <c r="O69"/>
      <c r="P69"/>
      <c r="Q69"/>
      <c r="R69" t="inlineStr">
        <is>
          <t xml:space="preserve">3</t>
        </is>
      </c>
      <c r="S69" t="inlineStr">
        <is>
          <t xml:space="preserve">Y</t>
        </is>
      </c>
      <c r="T69"/>
    </row>
    <row r="70">
      <c r="A70" t="inlineStr">
        <is>
          <t xml:space="preserve">IDL-112391848</t>
        </is>
      </c>
      <c r="B70" t="inlineStr">
        <is>
          <t xml:space="preserve">Flat / apartment in Avenida Oriental, 25, San Pedro Pueblo, Marbella</t>
        </is>
      </c>
      <c r="C70" t="inlineStr">
        <is>
          <t xml:space="preserve">Marbella</t>
        </is>
      </c>
      <c r="D70">
        <v>731650</v>
      </c>
      <c r="E70" t="inlineStr">
        <is>
          <t xml:space="preserve">104.00</t>
        </is>
      </c>
      <c r="F70">
        <v>7035.0961538462</v>
      </c>
      <c r="G70">
        <f>IFERROR(INDEX(04_Area_Stats!$D$5:$D$999,MATCH(C70,04_Area_Stats!$A$5:$A$999,0)),"")</f>
      </c>
      <c r="H70">
        <f>IFERROR(ROUND(D70*(03_Assumptions!$B$7+03_Assumptions!$B$8),0),"")</f>
      </c>
      <c r="I70">
        <f>IFERROR(ROUND(E70*G70*03_Assumptions!$B$38-D70-H70,0),"")</f>
      </c>
      <c r="J70"/>
      <c r="K70">
        <f>IFERROR(D70+H70+IF(J70="",MAX(I70,0),J70),"")</f>
      </c>
      <c r="L70">
        <f>IFERROR(K70/E70,"")</f>
      </c>
      <c r="M70">
        <f>IFERROR(ROUND(E70*G70-K70,0),"")</f>
      </c>
      <c r="N70">
        <f>IFERROR(M70/K70,"")</f>
      </c>
      <c r="O70"/>
      <c r="P70"/>
      <c r="Q70"/>
      <c r="R70" t="inlineStr">
        <is>
          <t xml:space="preserve">3</t>
        </is>
      </c>
      <c r="S70" t="inlineStr">
        <is>
          <t xml:space="preserve">Y</t>
        </is>
      </c>
      <c r="T70"/>
    </row>
    <row r="71">
      <c r="A71" t="inlineStr">
        <is>
          <t xml:space="preserve">IDL-112555018</t>
        </is>
      </c>
      <c r="B71" t="inlineStr">
        <is>
          <t xml:space="preserve">Terraced house in Los Almendros - El Limonero - El Tomillar, Málaga</t>
        </is>
      </c>
      <c r="C71" t="inlineStr">
        <is>
          <t xml:space="preserve">Málaga</t>
        </is>
      </c>
      <c r="D71">
        <v>387260</v>
      </c>
      <c r="E71" t="inlineStr">
        <is>
          <t xml:space="preserve">138.00</t>
        </is>
      </c>
      <c r="F71">
        <v>2806.231884058</v>
      </c>
      <c r="G71">
        <f>IFERROR(INDEX(04_Area_Stats!$D$5:$D$999,MATCH(C71,04_Area_Stats!$A$5:$A$999,0)),"")</f>
      </c>
      <c r="H71">
        <f>IFERROR(ROUND(D71*(03_Assumptions!$B$7+03_Assumptions!$B$8),0),"")</f>
      </c>
      <c r="I71">
        <f>IFERROR(ROUND(E71*G71*03_Assumptions!$B$38-D71-H71,0),"")</f>
      </c>
      <c r="J71"/>
      <c r="K71">
        <f>IFERROR(D71+H71+IF(J71="",MAX(I71,0),J71),"")</f>
      </c>
      <c r="L71">
        <f>IFERROR(K71/E71,"")</f>
      </c>
      <c r="M71">
        <f>IFERROR(ROUND(E71*G71-K71,0),"")</f>
      </c>
      <c r="N71">
        <f>IFERROR(M71/K71,"")</f>
      </c>
      <c r="O71"/>
      <c r="P71"/>
      <c r="Q71"/>
      <c r="R71"/>
      <c r="S71"/>
      <c r="T71"/>
    </row>
    <row r="72">
      <c r="A72" t="inlineStr">
        <is>
          <t xml:space="preserve">IDL-112560273</t>
        </is>
      </c>
      <c r="B72" t="inlineStr">
        <is>
          <t xml:space="preserve">Flat / apartment in Limonar, Málaga</t>
        </is>
      </c>
      <c r="C72" t="inlineStr">
        <is>
          <t xml:space="preserve">Málaga</t>
        </is>
      </c>
      <c r="D72">
        <v>790000</v>
      </c>
      <c r="E72" t="inlineStr">
        <is>
          <t xml:space="preserve">138.00</t>
        </is>
      </c>
      <c r="F72">
        <v>5724.6376811594</v>
      </c>
      <c r="G72">
        <f>IFERROR(INDEX(04_Area_Stats!$D$5:$D$999,MATCH(C72,04_Area_Stats!$A$5:$A$999,0)),"")</f>
      </c>
      <c r="H72">
        <f>IFERROR(ROUND(D72*(03_Assumptions!$B$7+03_Assumptions!$B$8),0),"")</f>
      </c>
      <c r="I72">
        <f>IFERROR(ROUND(E72*G72*03_Assumptions!$B$38-D72-H72,0),"")</f>
      </c>
      <c r="J72"/>
      <c r="K72">
        <f>IFERROR(D72+H72+IF(J72="",MAX(I72,0),J72),"")</f>
      </c>
      <c r="L72">
        <f>IFERROR(K72/E72,"")</f>
      </c>
      <c r="M72">
        <f>IFERROR(ROUND(E72*G72-K72,0),"")</f>
      </c>
      <c r="N72">
        <f>IFERROR(M72/K72,"")</f>
      </c>
      <c r="O72"/>
      <c r="P72"/>
      <c r="Q72"/>
      <c r="R72" t="inlineStr">
        <is>
          <t xml:space="preserve">3</t>
        </is>
      </c>
      <c r="S72" t="inlineStr">
        <is>
          <t xml:space="preserve">Y</t>
        </is>
      </c>
      <c r="T72"/>
    </row>
    <row r="73">
      <c r="A73" t="inlineStr">
        <is>
          <t xml:space="preserve">IDL-112392316</t>
        </is>
      </c>
      <c r="B73" t="inlineStr">
        <is>
          <t xml:space="preserve">Flat / apartment in Rodeo Alto-Guadaiza-La Campana, Marbella</t>
        </is>
      </c>
      <c r="C73" t="inlineStr">
        <is>
          <t xml:space="preserve">Marbella</t>
        </is>
      </c>
      <c r="D73">
        <v>465000</v>
      </c>
      <c r="E73" t="inlineStr">
        <is>
          <t xml:space="preserve">102.00</t>
        </is>
      </c>
      <c r="F73">
        <v>4558.8235294118</v>
      </c>
      <c r="G73">
        <f>IFERROR(INDEX(04_Area_Stats!$D$5:$D$999,MATCH(C73,04_Area_Stats!$A$5:$A$999,0)),"")</f>
      </c>
      <c r="H73">
        <f>IFERROR(ROUND(D73*(03_Assumptions!$B$7+03_Assumptions!$B$8),0),"")</f>
      </c>
      <c r="I73">
        <f>IFERROR(ROUND(E73*G73*03_Assumptions!$B$38-D73-H73,0),"")</f>
      </c>
      <c r="J73"/>
      <c r="K73">
        <f>IFERROR(D73+H73+IF(J73="",MAX(I73,0),J73),"")</f>
      </c>
      <c r="L73">
        <f>IFERROR(K73/E73,"")</f>
      </c>
      <c r="M73">
        <f>IFERROR(ROUND(E73*G73-K73,0),"")</f>
      </c>
      <c r="N73">
        <f>IFERROR(M73/K73,"")</f>
      </c>
      <c r="O73"/>
      <c r="P73"/>
      <c r="Q73"/>
      <c r="R73" t="inlineStr">
        <is>
          <t xml:space="preserve">2</t>
        </is>
      </c>
      <c r="S73" t="inlineStr">
        <is>
          <t xml:space="preserve">Y</t>
        </is>
      </c>
      <c r="T73"/>
    </row>
    <row r="74">
      <c r="A74" t="inlineStr">
        <is>
          <t xml:space="preserve">IDL-112391712</t>
        </is>
      </c>
      <c r="B74" t="inlineStr">
        <is>
          <t xml:space="preserve">Flat / apartment in Avenida Oriental, 25, San Pedro Pueblo, Marbella</t>
        </is>
      </c>
      <c r="C74" t="inlineStr">
        <is>
          <t xml:space="preserve">Marbella</t>
        </is>
      </c>
      <c r="D74">
        <v>712125</v>
      </c>
      <c r="E74" t="inlineStr">
        <is>
          <t xml:space="preserve">101.00</t>
        </is>
      </c>
      <c r="F74">
        <v>7050.7425742574</v>
      </c>
      <c r="G74">
        <f>IFERROR(INDEX(04_Area_Stats!$D$5:$D$999,MATCH(C74,04_Area_Stats!$A$5:$A$999,0)),"")</f>
      </c>
      <c r="H74">
        <f>IFERROR(ROUND(D74*(03_Assumptions!$B$7+03_Assumptions!$B$8),0),"")</f>
      </c>
      <c r="I74">
        <f>IFERROR(ROUND(E74*G74*03_Assumptions!$B$38-D74-H74,0),"")</f>
      </c>
      <c r="J74"/>
      <c r="K74">
        <f>IFERROR(D74+H74+IF(J74="",MAX(I74,0),J74),"")</f>
      </c>
      <c r="L74">
        <f>IFERROR(K74/E74,"")</f>
      </c>
      <c r="M74">
        <f>IFERROR(ROUND(E74*G74-K74,0),"")</f>
      </c>
      <c r="N74">
        <f>IFERROR(M74/K74,"")</f>
      </c>
      <c r="O74"/>
      <c r="P74"/>
      <c r="Q74"/>
      <c r="R74" t="inlineStr">
        <is>
          <t xml:space="preserve">3</t>
        </is>
      </c>
      <c r="S74" t="inlineStr">
        <is>
          <t xml:space="preserve">Y</t>
        </is>
      </c>
      <c r="T74" t="inlineStr">
        <is>
          <t xml:space="preserve">New build</t>
        </is>
      </c>
    </row>
    <row r="75">
      <c r="A75" t="inlineStr">
        <is>
          <t xml:space="preserve">IDL-112392319</t>
        </is>
      </c>
      <c r="B75" t="inlineStr">
        <is>
          <t xml:space="preserve">Flat / apartment in Rodeo Alto-Guadaiza-La Campana, Marbella</t>
        </is>
      </c>
      <c r="C75" t="inlineStr">
        <is>
          <t xml:space="preserve">Marbella</t>
        </is>
      </c>
      <c r="D75">
        <v>485000</v>
      </c>
      <c r="E75" t="inlineStr">
        <is>
          <t xml:space="preserve">100.00</t>
        </is>
      </c>
      <c r="F75">
        <v>4850</v>
      </c>
      <c r="G75">
        <f>IFERROR(INDEX(04_Area_Stats!$D$5:$D$999,MATCH(C75,04_Area_Stats!$A$5:$A$999,0)),"")</f>
      </c>
      <c r="H75">
        <f>IFERROR(ROUND(D75*(03_Assumptions!$B$7+03_Assumptions!$B$8),0),"")</f>
      </c>
      <c r="I75">
        <f>IFERROR(ROUND(E75*G75*03_Assumptions!$B$38-D75-H75,0),"")</f>
      </c>
      <c r="J75"/>
      <c r="K75">
        <f>IFERROR(D75+H75+IF(J75="",MAX(I75,0),J75),"")</f>
      </c>
      <c r="L75">
        <f>IFERROR(K75/E75,"")</f>
      </c>
      <c r="M75">
        <f>IFERROR(ROUND(E75*G75-K75,0),"")</f>
      </c>
      <c r="N75">
        <f>IFERROR(M75/K75,"")</f>
      </c>
      <c r="O75"/>
      <c r="P75"/>
      <c r="Q75"/>
      <c r="R75" t="inlineStr">
        <is>
          <t xml:space="preserve">4</t>
        </is>
      </c>
      <c r="S75" t="inlineStr">
        <is>
          <t xml:space="preserve">Y</t>
        </is>
      </c>
      <c r="T75" t="inlineStr">
        <is>
          <t xml:space="preserve">New build</t>
        </is>
      </c>
    </row>
    <row r="76">
      <c r="A76" t="inlineStr">
        <is>
          <t xml:space="preserve">IDL-112392320</t>
        </is>
      </c>
      <c r="B76" t="inlineStr">
        <is>
          <t xml:space="preserve">Flat / apartment in Rodeo Alto-Guadaiza-La Campana, Marbella</t>
        </is>
      </c>
      <c r="C76" t="inlineStr">
        <is>
          <t xml:space="preserve">Marbella</t>
        </is>
      </c>
      <c r="D76">
        <v>565000</v>
      </c>
      <c r="E76" t="inlineStr">
        <is>
          <t xml:space="preserve">96.00</t>
        </is>
      </c>
      <c r="F76">
        <v>5885.4166666667</v>
      </c>
      <c r="G76">
        <f>IFERROR(INDEX(04_Area_Stats!$D$5:$D$999,MATCH(C76,04_Area_Stats!$A$5:$A$999,0)),"")</f>
      </c>
      <c r="H76">
        <f>IFERROR(ROUND(D76*(03_Assumptions!$B$7+03_Assumptions!$B$8),0),"")</f>
      </c>
      <c r="I76">
        <f>IFERROR(ROUND(E76*G76*03_Assumptions!$B$38-D76-H76,0),"")</f>
      </c>
      <c r="J76"/>
      <c r="K76">
        <f>IFERROR(D76+H76+IF(J76="",MAX(I76,0),J76),"")</f>
      </c>
      <c r="L76">
        <f>IFERROR(K76/E76,"")</f>
      </c>
      <c r="M76">
        <f>IFERROR(ROUND(E76*G76-K76,0),"")</f>
      </c>
      <c r="N76">
        <f>IFERROR(M76/K76,"")</f>
      </c>
      <c r="O76"/>
      <c r="P76"/>
      <c r="Q76"/>
      <c r="R76" t="inlineStr">
        <is>
          <t xml:space="preserve">5</t>
        </is>
      </c>
      <c r="S76" t="inlineStr">
        <is>
          <t xml:space="preserve">Y</t>
        </is>
      </c>
      <c r="T76"/>
    </row>
    <row r="77">
      <c r="A77" t="inlineStr">
        <is>
          <t xml:space="preserve">IDL-112392304</t>
        </is>
      </c>
      <c r="B77" t="inlineStr">
        <is>
          <t xml:space="preserve">Flat / apartment in Rodeo Alto-Guadaiza-La Campana, Marbella</t>
        </is>
      </c>
      <c r="C77" t="inlineStr">
        <is>
          <t xml:space="preserve">Marbella</t>
        </is>
      </c>
      <c r="D77">
        <v>455000</v>
      </c>
      <c r="E77" t="inlineStr">
        <is>
          <t xml:space="preserve">96.00</t>
        </is>
      </c>
      <c r="F77">
        <v>4739.5833333333</v>
      </c>
      <c r="G77">
        <f>IFERROR(INDEX(04_Area_Stats!$D$5:$D$999,MATCH(C77,04_Area_Stats!$A$5:$A$999,0)),"")</f>
      </c>
      <c r="H77">
        <f>IFERROR(ROUND(D77*(03_Assumptions!$B$7+03_Assumptions!$B$8),0),"")</f>
      </c>
      <c r="I77">
        <f>IFERROR(ROUND(E77*G77*03_Assumptions!$B$38-D77-H77,0),"")</f>
      </c>
      <c r="J77"/>
      <c r="K77">
        <f>IFERROR(D77+H77+IF(J77="",MAX(I77,0),J77),"")</f>
      </c>
      <c r="L77">
        <f>IFERROR(K77/E77,"")</f>
      </c>
      <c r="M77">
        <f>IFERROR(ROUND(E77*G77-K77,0),"")</f>
      </c>
      <c r="N77">
        <f>IFERROR(M77/K77,"")</f>
      </c>
      <c r="O77"/>
      <c r="P77"/>
      <c r="Q77"/>
      <c r="R77" t="inlineStr">
        <is>
          <t xml:space="preserve">1</t>
        </is>
      </c>
      <c r="S77" t="inlineStr">
        <is>
          <t xml:space="preserve">Y</t>
        </is>
      </c>
      <c r="T77" t="inlineStr">
        <is>
          <t xml:space="preserve">New build</t>
        </is>
      </c>
    </row>
    <row r="78">
      <c r="A78" t="inlineStr">
        <is>
          <t xml:space="preserve">IDL-111696511</t>
        </is>
      </c>
      <c r="B78" t="inlineStr">
        <is>
          <t xml:space="preserve">Flat / apartment in Rodeo Alto-Guadaiza-La Campana, Marbella</t>
        </is>
      </c>
      <c r="C78" t="inlineStr">
        <is>
          <t xml:space="preserve">Marbella</t>
        </is>
      </c>
      <c r="D78">
        <v>475000</v>
      </c>
      <c r="E78" t="inlineStr">
        <is>
          <t xml:space="preserve">96.00</t>
        </is>
      </c>
      <c r="F78">
        <v>4947.9166666667</v>
      </c>
      <c r="G78">
        <f>IFERROR(INDEX(04_Area_Stats!$D$5:$D$999,MATCH(C78,04_Area_Stats!$A$5:$A$999,0)),"")</f>
      </c>
      <c r="H78">
        <f>IFERROR(ROUND(D78*(03_Assumptions!$B$7+03_Assumptions!$B$8),0),"")</f>
      </c>
      <c r="I78">
        <f>IFERROR(ROUND(E78*G78*03_Assumptions!$B$38-D78-H78,0),"")</f>
      </c>
      <c r="J78"/>
      <c r="K78">
        <f>IFERROR(D78+H78+IF(J78="",MAX(I78,0),J78),"")</f>
      </c>
      <c r="L78">
        <f>IFERROR(K78/E78,"")</f>
      </c>
      <c r="M78">
        <f>IFERROR(ROUND(E78*G78-K78,0),"")</f>
      </c>
      <c r="N78">
        <f>IFERROR(M78/K78,"")</f>
      </c>
      <c r="O78"/>
      <c r="P78"/>
      <c r="Q78"/>
      <c r="R78" t="inlineStr">
        <is>
          <t xml:space="preserve">3</t>
        </is>
      </c>
      <c r="S78" t="inlineStr">
        <is>
          <t xml:space="preserve">Y</t>
        </is>
      </c>
      <c r="T78" t="inlineStr">
        <is>
          <t xml:space="preserve">New build</t>
        </is>
      </c>
    </row>
    <row r="79">
      <c r="A79" t="inlineStr">
        <is>
          <t xml:space="preserve">IDL-112370957</t>
        </is>
      </c>
      <c r="B79" t="inlineStr">
        <is>
          <t xml:space="preserve">Flat / apartment in San Pedro Pueblo, Marbella</t>
        </is>
      </c>
      <c r="C79" t="inlineStr">
        <is>
          <t xml:space="preserve">Marbella</t>
        </is>
      </c>
      <c r="D79">
        <v>388000</v>
      </c>
      <c r="E79" t="inlineStr">
        <is>
          <t xml:space="preserve">95.00</t>
        </is>
      </c>
      <c r="F79">
        <v>4084.2105263158</v>
      </c>
      <c r="G79">
        <f>IFERROR(INDEX(04_Area_Stats!$D$5:$D$999,MATCH(C79,04_Area_Stats!$A$5:$A$999,0)),"")</f>
      </c>
      <c r="H79">
        <f>IFERROR(ROUND(D79*(03_Assumptions!$B$7+03_Assumptions!$B$8),0),"")</f>
      </c>
      <c r="I79">
        <f>IFERROR(ROUND(E79*G79*03_Assumptions!$B$38-D79-H79,0),"")</f>
      </c>
      <c r="J79"/>
      <c r="K79">
        <f>IFERROR(D79+H79+IF(J79="",MAX(I79,0),J79),"")</f>
      </c>
      <c r="L79">
        <f>IFERROR(K79/E79,"")</f>
      </c>
      <c r="M79">
        <f>IFERROR(ROUND(E79*G79-K79,0),"")</f>
      </c>
      <c r="N79">
        <f>IFERROR(M79/K79,"")</f>
      </c>
      <c r="O79"/>
      <c r="P79"/>
      <c r="Q79"/>
      <c r="R79" t="inlineStr">
        <is>
          <t xml:space="preserve">Penthouse</t>
        </is>
      </c>
      <c r="S79" t="inlineStr">
        <is>
          <t xml:space="preserve">Y</t>
        </is>
      </c>
      <c r="T79"/>
    </row>
    <row r="80">
      <c r="A80" t="inlineStr">
        <is>
          <t xml:space="preserve">IDL-110387792</t>
        </is>
      </c>
      <c r="B80" t="inlineStr">
        <is>
          <t xml:space="preserve">Flat / apartment in Rodeo Alto-Guadaiza-La Campana, Marbella</t>
        </is>
      </c>
      <c r="C80" t="inlineStr">
        <is>
          <t xml:space="preserve">Marbella</t>
        </is>
      </c>
      <c r="D80">
        <v>495000</v>
      </c>
      <c r="E80" t="inlineStr">
        <is>
          <t xml:space="preserve">93.00</t>
        </is>
      </c>
      <c r="F80">
        <v>5322.5806451613</v>
      </c>
      <c r="G80">
        <f>IFERROR(INDEX(04_Area_Stats!$D$5:$D$999,MATCH(C80,04_Area_Stats!$A$5:$A$999,0)),"")</f>
      </c>
      <c r="H80">
        <f>IFERROR(ROUND(D80*(03_Assumptions!$B$7+03_Assumptions!$B$8),0),"")</f>
      </c>
      <c r="I80">
        <f>IFERROR(ROUND(E80*G80*03_Assumptions!$B$38-D80-H80,0),"")</f>
      </c>
      <c r="J80"/>
      <c r="K80">
        <f>IFERROR(D80+H80+IF(J80="",MAX(I80,0),J80),"")</f>
      </c>
      <c r="L80">
        <f>IFERROR(K80/E80,"")</f>
      </c>
      <c r="M80">
        <f>IFERROR(ROUND(E80*G80-K80,0),"")</f>
      </c>
      <c r="N80">
        <f>IFERROR(M80/K80,"")</f>
      </c>
      <c r="O80"/>
      <c r="P80"/>
      <c r="Q80"/>
      <c r="R80" t="inlineStr">
        <is>
          <t xml:space="preserve">5</t>
        </is>
      </c>
      <c r="S80" t="inlineStr">
        <is>
          <t xml:space="preserve">Y</t>
        </is>
      </c>
      <c r="T80" t="inlineStr">
        <is>
          <t xml:space="preserve">New build</t>
        </is>
      </c>
    </row>
    <row r="81">
      <c r="A81" t="inlineStr">
        <is>
          <t xml:space="preserve">IDL-112560167</t>
        </is>
      </c>
      <c r="B81" t="inlineStr">
        <is>
          <t xml:space="preserve">Terraced house in Calle Manuel Laguna, Mangas Verdes - Las Flores, Málaga</t>
        </is>
      </c>
      <c r="C81" t="inlineStr">
        <is>
          <t xml:space="preserve">Málaga</t>
        </is>
      </c>
      <c r="D81">
        <v>289900</v>
      </c>
      <c r="E81" t="inlineStr">
        <is>
          <t xml:space="preserve">123.00</t>
        </is>
      </c>
      <c r="F81">
        <v>2356.9105691057</v>
      </c>
      <c r="G81">
        <f>IFERROR(INDEX(04_Area_Stats!$D$5:$D$999,MATCH(C81,04_Area_Stats!$A$5:$A$999,0)),"")</f>
      </c>
      <c r="H81">
        <f>IFERROR(ROUND(D81*(03_Assumptions!$B$7+03_Assumptions!$B$8),0),"")</f>
      </c>
      <c r="I81">
        <f>IFERROR(ROUND(E81*G81*03_Assumptions!$B$38-D81-H81,0),"")</f>
      </c>
      <c r="J81"/>
      <c r="K81">
        <f>IFERROR(D81+H81+IF(J81="",MAX(I81,0),J81),"")</f>
      </c>
      <c r="L81">
        <f>IFERROR(K81/E81,"")</f>
      </c>
      <c r="M81">
        <f>IFERROR(ROUND(E81*G81-K81,0),"")</f>
      </c>
      <c r="N81">
        <f>IFERROR(M81/K81,"")</f>
      </c>
      <c r="O81"/>
      <c r="P81"/>
      <c r="Q81"/>
      <c r="R81"/>
      <c r="S81"/>
      <c r="T81"/>
    </row>
    <row r="82">
      <c r="A82" t="inlineStr">
        <is>
          <t xml:space="preserve">IDL-112392318</t>
        </is>
      </c>
      <c r="B82" t="inlineStr">
        <is>
          <t xml:space="preserve">Flat / apartment in Rodeo Alto-Guadaiza-La Campana, Marbella</t>
        </is>
      </c>
      <c r="C82" t="inlineStr">
        <is>
          <t xml:space="preserve">Marbella</t>
        </is>
      </c>
      <c r="D82">
        <v>505000</v>
      </c>
      <c r="E82" t="inlineStr">
        <is>
          <t xml:space="preserve">91.00</t>
        </is>
      </c>
      <c r="F82">
        <v>5549.4505494505</v>
      </c>
      <c r="G82">
        <f>IFERROR(INDEX(04_Area_Stats!$D$5:$D$999,MATCH(C82,04_Area_Stats!$A$5:$A$999,0)),"")</f>
      </c>
      <c r="H82">
        <f>IFERROR(ROUND(D82*(03_Assumptions!$B$7+03_Assumptions!$B$8),0),"")</f>
      </c>
      <c r="I82">
        <f>IFERROR(ROUND(E82*G82*03_Assumptions!$B$38-D82-H82,0),"")</f>
      </c>
      <c r="J82"/>
      <c r="K82">
        <f>IFERROR(D82+H82+IF(J82="",MAX(I82,0),J82),"")</f>
      </c>
      <c r="L82">
        <f>IFERROR(K82/E82,"")</f>
      </c>
      <c r="M82">
        <f>IFERROR(ROUND(E82*G82-K82,0),"")</f>
      </c>
      <c r="N82">
        <f>IFERROR(M82/K82,"")</f>
      </c>
      <c r="O82"/>
      <c r="P82"/>
      <c r="Q82"/>
      <c r="R82" t="inlineStr">
        <is>
          <t xml:space="preserve">2</t>
        </is>
      </c>
      <c r="S82" t="inlineStr">
        <is>
          <t xml:space="preserve">Y</t>
        </is>
      </c>
      <c r="T82" t="inlineStr">
        <is>
          <t xml:space="preserve">New build</t>
        </is>
      </c>
    </row>
    <row r="83">
      <c r="A83" t="inlineStr">
        <is>
          <t xml:space="preserve">IDL-110387788</t>
        </is>
      </c>
      <c r="B83" t="inlineStr">
        <is>
          <t xml:space="preserve">Flat / apartment in Rodeo Alto-Guadaiza-La Campana, Marbella</t>
        </is>
      </c>
      <c r="C83" t="inlineStr">
        <is>
          <t xml:space="preserve">Marbella</t>
        </is>
      </c>
      <c r="D83">
        <v>410000</v>
      </c>
      <c r="E83" t="inlineStr">
        <is>
          <t xml:space="preserve">83.00</t>
        </is>
      </c>
      <c r="F83">
        <v>4939.7590361446</v>
      </c>
      <c r="G83">
        <f>IFERROR(INDEX(04_Area_Stats!$D$5:$D$999,MATCH(C83,04_Area_Stats!$A$5:$A$999,0)),"")</f>
      </c>
      <c r="H83">
        <f>IFERROR(ROUND(D83*(03_Assumptions!$B$7+03_Assumptions!$B$8),0),"")</f>
      </c>
      <c r="I83">
        <f>IFERROR(ROUND(E83*G83*03_Assumptions!$B$38-D83-H83,0),"")</f>
      </c>
      <c r="J83"/>
      <c r="K83">
        <f>IFERROR(D83+H83+IF(J83="",MAX(I83,0),J83),"")</f>
      </c>
      <c r="L83">
        <f>IFERROR(K83/E83,"")</f>
      </c>
      <c r="M83">
        <f>IFERROR(ROUND(E83*G83-K83,0),"")</f>
      </c>
      <c r="N83">
        <f>IFERROR(M83/K83,"")</f>
      </c>
      <c r="O83"/>
      <c r="P83"/>
      <c r="Q83"/>
      <c r="R83" t="inlineStr">
        <is>
          <t xml:space="preserve">bj</t>
        </is>
      </c>
      <c r="S83" t="inlineStr">
        <is>
          <t xml:space="preserve">Y</t>
        </is>
      </c>
      <c r="T83"/>
    </row>
    <row r="84">
      <c r="A84" t="inlineStr">
        <is>
          <t xml:space="preserve">IDL-112558566</t>
        </is>
      </c>
      <c r="B84" t="inlineStr">
        <is>
          <t xml:space="preserve">Flat / apartment in Calle Huerto de los Claveles, El Molinillo - Capuchinos, Málaga</t>
        </is>
      </c>
      <c r="C84" t="inlineStr">
        <is>
          <t xml:space="preserve">Málaga</t>
        </is>
      </c>
      <c r="D84">
        <v>350000</v>
      </c>
      <c r="E84" t="inlineStr">
        <is>
          <t xml:space="preserve">108.00</t>
        </is>
      </c>
      <c r="F84">
        <v>3240.7407407407</v>
      </c>
      <c r="G84">
        <f>IFERROR(INDEX(04_Area_Stats!$D$5:$D$999,MATCH(C84,04_Area_Stats!$A$5:$A$999,0)),"")</f>
      </c>
      <c r="H84">
        <f>IFERROR(ROUND(D84*(03_Assumptions!$B$7+03_Assumptions!$B$8),0),"")</f>
      </c>
      <c r="I84">
        <f>IFERROR(ROUND(E84*G84*03_Assumptions!$B$38-D84-H84,0),"")</f>
      </c>
      <c r="J84"/>
      <c r="K84">
        <f>IFERROR(D84+H84+IF(J84="",MAX(I84,0),J84),"")</f>
      </c>
      <c r="L84">
        <f>IFERROR(K84/E84,"")</f>
      </c>
      <c r="M84">
        <f>IFERROR(ROUND(E84*G84-K84,0),"")</f>
      </c>
      <c r="N84">
        <f>IFERROR(M84/K84,"")</f>
      </c>
      <c r="O84"/>
      <c r="P84"/>
      <c r="Q84"/>
      <c r="R84" t="inlineStr">
        <is>
          <t xml:space="preserve">1</t>
        </is>
      </c>
      <c r="S84" t="inlineStr">
        <is>
          <t xml:space="preserve">Y</t>
        </is>
      </c>
      <c r="T84"/>
    </row>
    <row r="85">
      <c r="A85" t="inlineStr">
        <is>
          <t xml:space="preserve">IDL-112559272</t>
        </is>
      </c>
      <c r="B85" t="inlineStr">
        <is>
          <t xml:space="preserve">Terraced house in Carranque - Haza Cuevas, Málaga</t>
        </is>
      </c>
      <c r="C85" t="inlineStr">
        <is>
          <t xml:space="preserve">Málaga</t>
        </is>
      </c>
      <c r="D85">
        <v>400000</v>
      </c>
      <c r="E85" t="inlineStr">
        <is>
          <t xml:space="preserve">103.00</t>
        </is>
      </c>
      <c r="F85">
        <v>3883.4951456311</v>
      </c>
      <c r="G85">
        <f>IFERROR(INDEX(04_Area_Stats!$D$5:$D$999,MATCH(C85,04_Area_Stats!$A$5:$A$999,0)),"")</f>
      </c>
      <c r="H85">
        <f>IFERROR(ROUND(D85*(03_Assumptions!$B$7+03_Assumptions!$B$8),0),"")</f>
      </c>
      <c r="I85">
        <f>IFERROR(ROUND(E85*G85*03_Assumptions!$B$38-D85-H85,0),"")</f>
      </c>
      <c r="J85"/>
      <c r="K85">
        <f>IFERROR(D85+H85+IF(J85="",MAX(I85,0),J85),"")</f>
      </c>
      <c r="L85">
        <f>IFERROR(K85/E85,"")</f>
      </c>
      <c r="M85">
        <f>IFERROR(ROUND(E85*G85-K85,0),"")</f>
      </c>
      <c r="N85">
        <f>IFERROR(M85/K85,"")</f>
      </c>
      <c r="O85"/>
      <c r="P85"/>
      <c r="Q85"/>
      <c r="R85"/>
      <c r="S85"/>
      <c r="T85"/>
    </row>
    <row r="86">
      <c r="A86" t="inlineStr">
        <is>
          <t xml:space="preserve">IDL-112393853</t>
        </is>
      </c>
      <c r="B86" t="inlineStr">
        <is>
          <t xml:space="preserve">Flat / apartment in Magnolio, La Puya - La Ermita, Marbella</t>
        </is>
      </c>
      <c r="C86" t="inlineStr">
        <is>
          <t xml:space="preserve">Marbella</t>
        </is>
      </c>
      <c r="D86">
        <v>251000</v>
      </c>
      <c r="E86" t="inlineStr">
        <is>
          <t xml:space="preserve">77.00</t>
        </is>
      </c>
      <c r="F86">
        <v>3259.7402597403</v>
      </c>
      <c r="G86">
        <f>IFERROR(INDEX(04_Area_Stats!$D$5:$D$999,MATCH(C86,04_Area_Stats!$A$5:$A$999,0)),"")</f>
      </c>
      <c r="H86">
        <f>IFERROR(ROUND(D86*(03_Assumptions!$B$7+03_Assumptions!$B$8),0),"")</f>
      </c>
      <c r="I86">
        <f>IFERROR(ROUND(E86*G86*03_Assumptions!$B$38-D86-H86,0),"")</f>
      </c>
      <c r="J86"/>
      <c r="K86">
        <f>IFERROR(D86+H86+IF(J86="",MAX(I86,0),J86),"")</f>
      </c>
      <c r="L86">
        <f>IFERROR(K86/E86,"")</f>
      </c>
      <c r="M86">
        <f>IFERROR(ROUND(E86*G86-K86,0),"")</f>
      </c>
      <c r="N86">
        <f>IFERROR(M86/K86,"")</f>
      </c>
      <c r="O86"/>
      <c r="P86"/>
      <c r="Q86"/>
      <c r="R86" t="inlineStr">
        <is>
          <t xml:space="preserve">1</t>
        </is>
      </c>
      <c r="S86" t="inlineStr">
        <is>
          <t xml:space="preserve">Y</t>
        </is>
      </c>
      <c r="T86"/>
    </row>
    <row r="87">
      <c r="A87" t="inlineStr">
        <is>
          <t xml:space="preserve">IDL-112559972</t>
        </is>
      </c>
      <c r="B87" t="inlineStr">
        <is>
          <t xml:space="preserve">Flat / apartment in Calle Francisco Pacheco Nn, Los Guindos - Parque Mediterráneo - Santa Paula, Málaga</t>
        </is>
      </c>
      <c r="C87" t="inlineStr">
        <is>
          <t xml:space="preserve">Málaga</t>
        </is>
      </c>
      <c r="D87">
        <v>409000</v>
      </c>
      <c r="E87" t="inlineStr">
        <is>
          <t xml:space="preserve">102.00</t>
        </is>
      </c>
      <c r="F87">
        <v>4009.8039215686</v>
      </c>
      <c r="G87">
        <f>IFERROR(INDEX(04_Area_Stats!$D$5:$D$999,MATCH(C87,04_Area_Stats!$A$5:$A$999,0)),"")</f>
      </c>
      <c r="H87">
        <f>IFERROR(ROUND(D87*(03_Assumptions!$B$7+03_Assumptions!$B$8),0),"")</f>
      </c>
      <c r="I87">
        <f>IFERROR(ROUND(E87*G87*03_Assumptions!$B$38-D87-H87,0),"")</f>
      </c>
      <c r="J87"/>
      <c r="K87">
        <f>IFERROR(D87+H87+IF(J87="",MAX(I87,0),J87),"")</f>
      </c>
      <c r="L87">
        <f>IFERROR(K87/E87,"")</f>
      </c>
      <c r="M87">
        <f>IFERROR(ROUND(E87*G87-K87,0),"")</f>
      </c>
      <c r="N87">
        <f>IFERROR(M87/K87,"")</f>
      </c>
      <c r="O87"/>
      <c r="P87"/>
      <c r="Q87"/>
      <c r="R87" t="inlineStr">
        <is>
          <t xml:space="preserve">4</t>
        </is>
      </c>
      <c r="S87" t="inlineStr">
        <is>
          <t xml:space="preserve">Y</t>
        </is>
      </c>
      <c r="T87"/>
    </row>
    <row r="88">
      <c r="A88" t="inlineStr">
        <is>
          <t xml:space="preserve">IDL-112560991</t>
        </is>
      </c>
      <c r="B88" t="inlineStr">
        <is>
          <t xml:space="preserve">Semi-detached house in Buena Vista, 20, Churriana - La Noria, Málaga</t>
        </is>
      </c>
      <c r="C88" t="inlineStr">
        <is>
          <t xml:space="preserve">Málaga</t>
        </is>
      </c>
      <c r="D88">
        <v>175000</v>
      </c>
      <c r="E88" t="inlineStr">
        <is>
          <t xml:space="preserve">102.00</t>
        </is>
      </c>
      <c r="F88">
        <v>1715.6862745098</v>
      </c>
      <c r="G88">
        <f>IFERROR(INDEX(04_Area_Stats!$D$5:$D$999,MATCH(C88,04_Area_Stats!$A$5:$A$999,0)),"")</f>
      </c>
      <c r="H88">
        <f>IFERROR(ROUND(D88*(03_Assumptions!$B$7+03_Assumptions!$B$8),0),"")</f>
      </c>
      <c r="I88">
        <f>IFERROR(ROUND(E88*G88*03_Assumptions!$B$38-D88-H88,0),"")</f>
      </c>
      <c r="J88"/>
      <c r="K88">
        <f>IFERROR(D88+H88+IF(J88="",MAX(I88,0),J88),"")</f>
      </c>
      <c r="L88">
        <f>IFERROR(K88/E88,"")</f>
      </c>
      <c r="M88">
        <f>IFERROR(ROUND(E88*G88-K88,0),"")</f>
      </c>
      <c r="N88">
        <f>IFERROR(M88/K88,"")</f>
      </c>
      <c r="O88"/>
      <c r="P88"/>
      <c r="Q88"/>
      <c r="R88"/>
      <c r="S88"/>
      <c r="T88"/>
    </row>
    <row r="89">
      <c r="A89" t="inlineStr">
        <is>
          <t xml:space="preserve">IDL-112561102</t>
        </is>
      </c>
      <c r="B89" t="inlineStr">
        <is>
          <t xml:space="preserve">Flat / apartment in Vistafranca, Málaga</t>
        </is>
      </c>
      <c r="C89" t="inlineStr">
        <is>
          <t xml:space="preserve">Málaga</t>
        </is>
      </c>
      <c r="D89">
        <v>319000</v>
      </c>
      <c r="E89" t="inlineStr">
        <is>
          <t xml:space="preserve">102.00</t>
        </is>
      </c>
      <c r="F89">
        <v>3127.4509803922</v>
      </c>
      <c r="G89">
        <f>IFERROR(INDEX(04_Area_Stats!$D$5:$D$999,MATCH(C89,04_Area_Stats!$A$5:$A$999,0)),"")</f>
      </c>
      <c r="H89">
        <f>IFERROR(ROUND(D89*(03_Assumptions!$B$7+03_Assumptions!$B$8),0),"")</f>
      </c>
      <c r="I89">
        <f>IFERROR(ROUND(E89*G89*03_Assumptions!$B$38-D89-H89,0),"")</f>
      </c>
      <c r="J89"/>
      <c r="K89">
        <f>IFERROR(D89+H89+IF(J89="",MAX(I89,0),J89),"")</f>
      </c>
      <c r="L89">
        <f>IFERROR(K89/E89,"")</f>
      </c>
      <c r="M89">
        <f>IFERROR(ROUND(E89*G89-K89,0),"")</f>
      </c>
      <c r="N89">
        <f>IFERROR(M89/K89,"")</f>
      </c>
      <c r="O89"/>
      <c r="P89"/>
      <c r="Q89"/>
      <c r="R89" t="inlineStr">
        <is>
          <t xml:space="preserve">4</t>
        </is>
      </c>
      <c r="S89" t="inlineStr">
        <is>
          <t xml:space="preserve">Y</t>
        </is>
      </c>
      <c r="T89"/>
    </row>
    <row r="90">
      <c r="A90" t="inlineStr">
        <is>
          <t xml:space="preserve">IDL-112560190</t>
        </is>
      </c>
      <c r="B90" t="inlineStr">
        <is>
          <t xml:space="preserve">Flat / apartment in Calle Martínez de la Rosa, Suárez, Málaga</t>
        </is>
      </c>
      <c r="C90" t="inlineStr">
        <is>
          <t xml:space="preserve">Málaga</t>
        </is>
      </c>
      <c r="D90">
        <v>350000</v>
      </c>
      <c r="E90" t="inlineStr">
        <is>
          <t xml:space="preserve">100.00</t>
        </is>
      </c>
      <c r="F90">
        <v>3500</v>
      </c>
      <c r="G90">
        <f>IFERROR(INDEX(04_Area_Stats!$D$5:$D$999,MATCH(C90,04_Area_Stats!$A$5:$A$999,0)),"")</f>
      </c>
      <c r="H90">
        <f>IFERROR(ROUND(D90*(03_Assumptions!$B$7+03_Assumptions!$B$8),0),"")</f>
      </c>
      <c r="I90">
        <f>IFERROR(ROUND(E90*G90*03_Assumptions!$B$38-D90-H90,0),"")</f>
      </c>
      <c r="J90"/>
      <c r="K90">
        <f>IFERROR(D90+H90+IF(J90="",MAX(I90,0),J90),"")</f>
      </c>
      <c r="L90">
        <f>IFERROR(K90/E90,"")</f>
      </c>
      <c r="M90">
        <f>IFERROR(ROUND(E90*G90-K90,0),"")</f>
      </c>
      <c r="N90">
        <f>IFERROR(M90/K90,"")</f>
      </c>
      <c r="O90"/>
      <c r="P90"/>
      <c r="Q90"/>
      <c r="R90" t="inlineStr">
        <is>
          <t xml:space="preserve">3</t>
        </is>
      </c>
      <c r="S90" t="inlineStr">
        <is>
          <t xml:space="preserve">Y</t>
        </is>
      </c>
      <c r="T90"/>
    </row>
    <row r="91">
      <c r="A91" t="inlineStr">
        <is>
          <t xml:space="preserve">IDL-112561765</t>
        </is>
      </c>
      <c r="B91" t="inlineStr">
        <is>
          <t xml:space="preserve">Flat / apartment in Avenida del Doctor Marañón, Martiricos - La Roca, Málaga</t>
        </is>
      </c>
      <c r="C91" t="inlineStr">
        <is>
          <t xml:space="preserve">Málaga</t>
        </is>
      </c>
      <c r="D91">
        <v>258000</v>
      </c>
      <c r="E91" t="inlineStr">
        <is>
          <t xml:space="preserve">97.00</t>
        </is>
      </c>
      <c r="F91">
        <v>2659.793814433</v>
      </c>
      <c r="G91">
        <f>IFERROR(INDEX(04_Area_Stats!$D$5:$D$999,MATCH(C91,04_Area_Stats!$A$5:$A$999,0)),"")</f>
      </c>
      <c r="H91">
        <f>IFERROR(ROUND(D91*(03_Assumptions!$B$7+03_Assumptions!$B$8),0),"")</f>
      </c>
      <c r="I91">
        <f>IFERROR(ROUND(E91*G91*03_Assumptions!$B$38-D91-H91,0),"")</f>
      </c>
      <c r="J91"/>
      <c r="K91">
        <f>IFERROR(D91+H91+IF(J91="",MAX(I91,0),J91),"")</f>
      </c>
      <c r="L91">
        <f>IFERROR(K91/E91,"")</f>
      </c>
      <c r="M91">
        <f>IFERROR(ROUND(E91*G91-K91,0),"")</f>
      </c>
      <c r="N91">
        <f>IFERROR(M91/K91,"")</f>
      </c>
      <c r="O91"/>
      <c r="P91"/>
      <c r="Q91"/>
      <c r="R91" t="inlineStr">
        <is>
          <t xml:space="preserve">3</t>
        </is>
      </c>
      <c r="S91" t="inlineStr">
        <is>
          <t xml:space="preserve">Y</t>
        </is>
      </c>
      <c r="T91"/>
    </row>
    <row r="92">
      <c r="A92" t="inlineStr">
        <is>
          <t xml:space="preserve">IDL-112560952</t>
        </is>
      </c>
      <c r="B92" t="inlineStr">
        <is>
          <t xml:space="preserve">Flat / apartment in Alameda de Capuchinos, 22, El Ejido, Málaga</t>
        </is>
      </c>
      <c r="C92" t="inlineStr">
        <is>
          <t xml:space="preserve">Málaga</t>
        </is>
      </c>
      <c r="D92">
        <v>250000</v>
      </c>
      <c r="E92" t="inlineStr">
        <is>
          <t xml:space="preserve">95.00</t>
        </is>
      </c>
      <c r="F92">
        <v>2631.5789473684</v>
      </c>
      <c r="G92">
        <f>IFERROR(INDEX(04_Area_Stats!$D$5:$D$999,MATCH(C92,04_Area_Stats!$A$5:$A$999,0)),"")</f>
      </c>
      <c r="H92">
        <f>IFERROR(ROUND(D92*(03_Assumptions!$B$7+03_Assumptions!$B$8),0),"")</f>
      </c>
      <c r="I92">
        <f>IFERROR(ROUND(E92*G92*03_Assumptions!$B$38-D92-H92,0),"")</f>
      </c>
      <c r="J92"/>
      <c r="K92">
        <f>IFERROR(D92+H92+IF(J92="",MAX(I92,0),J92),"")</f>
      </c>
      <c r="L92">
        <f>IFERROR(K92/E92,"")</f>
      </c>
      <c r="M92">
        <f>IFERROR(ROUND(E92*G92-K92,0),"")</f>
      </c>
      <c r="N92">
        <f>IFERROR(M92/K92,"")</f>
      </c>
      <c r="O92"/>
      <c r="P92"/>
      <c r="Q92"/>
      <c r="R92" t="inlineStr">
        <is>
          <t xml:space="preserve">4</t>
        </is>
      </c>
      <c r="S92" t="inlineStr">
        <is>
          <t xml:space="preserve">Y</t>
        </is>
      </c>
      <c r="T92"/>
    </row>
    <row r="93">
      <c r="A93" t="inlineStr">
        <is>
          <t xml:space="preserve">IDL-112558378</t>
        </is>
      </c>
      <c r="B93" t="inlineStr">
        <is>
          <t xml:space="preserve">Flat / apartment in Calle Caballero del Bosque, El Palo, Málaga</t>
        </is>
      </c>
      <c r="C93" t="inlineStr">
        <is>
          <t xml:space="preserve">Málaga</t>
        </is>
      </c>
      <c r="D93">
        <v>420000</v>
      </c>
      <c r="E93" t="inlineStr">
        <is>
          <t xml:space="preserve">91.00</t>
        </is>
      </c>
      <c r="F93">
        <v>4615.3846153846</v>
      </c>
      <c r="G93">
        <f>IFERROR(INDEX(04_Area_Stats!$D$5:$D$999,MATCH(C93,04_Area_Stats!$A$5:$A$999,0)),"")</f>
      </c>
      <c r="H93">
        <f>IFERROR(ROUND(D93*(03_Assumptions!$B$7+03_Assumptions!$B$8),0),"")</f>
      </c>
      <c r="I93">
        <f>IFERROR(ROUND(E93*G93*03_Assumptions!$B$38-D93-H93,0),"")</f>
      </c>
      <c r="J93"/>
      <c r="K93">
        <f>IFERROR(D93+H93+IF(J93="",MAX(I93,0),J93),"")</f>
      </c>
      <c r="L93">
        <f>IFERROR(K93/E93,"")</f>
      </c>
      <c r="M93">
        <f>IFERROR(ROUND(E93*G93-K93,0),"")</f>
      </c>
      <c r="N93">
        <f>IFERROR(M93/K93,"")</f>
      </c>
      <c r="O93"/>
      <c r="P93"/>
      <c r="Q93"/>
      <c r="R93" t="inlineStr">
        <is>
          <t xml:space="preserve">5</t>
        </is>
      </c>
      <c r="S93" t="inlineStr">
        <is>
          <t xml:space="preserve">Y</t>
        </is>
      </c>
      <c r="T93"/>
    </row>
    <row r="94">
      <c r="A94" t="inlineStr">
        <is>
          <t xml:space="preserve">IDL-112561030</t>
        </is>
      </c>
      <c r="B94" t="inlineStr">
        <is>
          <t xml:space="preserve">Flat / apartment in Avenida Manuel Gorria, Olletas - Sierra Blanquilla, Málaga</t>
        </is>
      </c>
      <c r="C94" t="inlineStr">
        <is>
          <t xml:space="preserve">Málaga</t>
        </is>
      </c>
      <c r="D94">
        <v>250000</v>
      </c>
      <c r="E94" t="inlineStr">
        <is>
          <t xml:space="preserve">90.00</t>
        </is>
      </c>
      <c r="F94">
        <v>2777.7777777778</v>
      </c>
      <c r="G94">
        <f>IFERROR(INDEX(04_Area_Stats!$D$5:$D$999,MATCH(C94,04_Area_Stats!$A$5:$A$999,0)),"")</f>
      </c>
      <c r="H94">
        <f>IFERROR(ROUND(D94*(03_Assumptions!$B$7+03_Assumptions!$B$8),0),"")</f>
      </c>
      <c r="I94">
        <f>IFERROR(ROUND(E94*G94*03_Assumptions!$B$38-D94-H94,0),"")</f>
      </c>
      <c r="J94"/>
      <c r="K94">
        <f>IFERROR(D94+H94+IF(J94="",MAX(I94,0),J94),"")</f>
      </c>
      <c r="L94">
        <f>IFERROR(K94/E94,"")</f>
      </c>
      <c r="M94">
        <f>IFERROR(ROUND(E94*G94-K94,0),"")</f>
      </c>
      <c r="N94">
        <f>IFERROR(M94/K94,"")</f>
      </c>
      <c r="O94"/>
      <c r="P94"/>
      <c r="Q94"/>
      <c r="R94" t="inlineStr">
        <is>
          <t xml:space="preserve">10</t>
        </is>
      </c>
      <c r="S94" t="inlineStr">
        <is>
          <t xml:space="preserve">Y</t>
        </is>
      </c>
      <c r="T94"/>
    </row>
    <row r="95">
      <c r="A95" t="inlineStr">
        <is>
          <t xml:space="preserve">IDL-112560370</t>
        </is>
      </c>
      <c r="B95" t="inlineStr">
        <is>
          <t xml:space="preserve">Flat / apartment in Calle Héroe de Sostoa, Huelin, Málaga</t>
        </is>
      </c>
      <c r="C95" t="inlineStr">
        <is>
          <t xml:space="preserve">Málaga</t>
        </is>
      </c>
      <c r="D95">
        <v>400000</v>
      </c>
      <c r="E95" t="inlineStr">
        <is>
          <t xml:space="preserve">90.00</t>
        </is>
      </c>
      <c r="F95">
        <v>4444.4444444444</v>
      </c>
      <c r="G95">
        <f>IFERROR(INDEX(04_Area_Stats!$D$5:$D$999,MATCH(C95,04_Area_Stats!$A$5:$A$999,0)),"")</f>
      </c>
      <c r="H95">
        <f>IFERROR(ROUND(D95*(03_Assumptions!$B$7+03_Assumptions!$B$8),0),"")</f>
      </c>
      <c r="I95">
        <f>IFERROR(ROUND(E95*G95*03_Assumptions!$B$38-D95-H95,0),"")</f>
      </c>
      <c r="J95"/>
      <c r="K95">
        <f>IFERROR(D95+H95+IF(J95="",MAX(I95,0),J95),"")</f>
      </c>
      <c r="L95">
        <f>IFERROR(K95/E95,"")</f>
      </c>
      <c r="M95">
        <f>IFERROR(ROUND(E95*G95-K95,0),"")</f>
      </c>
      <c r="N95">
        <f>IFERROR(M95/K95,"")</f>
      </c>
      <c r="O95"/>
      <c r="P95"/>
      <c r="Q95"/>
      <c r="R95" t="inlineStr">
        <is>
          <t xml:space="preserve">8</t>
        </is>
      </c>
      <c r="S95" t="inlineStr">
        <is>
          <t xml:space="preserve">Y</t>
        </is>
      </c>
      <c r="T95"/>
    </row>
    <row r="96">
      <c r="A96" t="inlineStr">
        <is>
          <t xml:space="preserve">IDL-112559522</t>
        </is>
      </c>
      <c r="B96" t="inlineStr">
        <is>
          <t xml:space="preserve">Flat / apartment in Calle Almería Nn, El Palo, Málaga</t>
        </is>
      </c>
      <c r="C96" t="inlineStr">
        <is>
          <t xml:space="preserve">Málaga</t>
        </is>
      </c>
      <c r="D96">
        <v>420000</v>
      </c>
      <c r="E96" t="inlineStr">
        <is>
          <t xml:space="preserve">89.00</t>
        </is>
      </c>
      <c r="F96">
        <v>4719.1011235955</v>
      </c>
      <c r="G96">
        <f>IFERROR(INDEX(04_Area_Stats!$D$5:$D$999,MATCH(C96,04_Area_Stats!$A$5:$A$999,0)),"")</f>
      </c>
      <c r="H96">
        <f>IFERROR(ROUND(D96*(03_Assumptions!$B$7+03_Assumptions!$B$8),0),"")</f>
      </c>
      <c r="I96">
        <f>IFERROR(ROUND(E96*G96*03_Assumptions!$B$38-D96-H96,0),"")</f>
      </c>
      <c r="J96"/>
      <c r="K96">
        <f>IFERROR(D96+H96+IF(J96="",MAX(I96,0),J96),"")</f>
      </c>
      <c r="L96">
        <f>IFERROR(K96/E96,"")</f>
      </c>
      <c r="M96">
        <f>IFERROR(ROUND(E96*G96-K96,0),"")</f>
      </c>
      <c r="N96">
        <f>IFERROR(M96/K96,"")</f>
      </c>
      <c r="O96"/>
      <c r="P96"/>
      <c r="Q96"/>
      <c r="R96" t="inlineStr">
        <is>
          <t xml:space="preserve">5</t>
        </is>
      </c>
      <c r="S96" t="inlineStr">
        <is>
          <t xml:space="preserve">Y</t>
        </is>
      </c>
      <c r="T96"/>
    </row>
    <row r="97">
      <c r="A97" t="inlineStr">
        <is>
          <t xml:space="preserve">IDL-112556780</t>
        </is>
      </c>
      <c r="B97" t="inlineStr">
        <is>
          <t xml:space="preserve">Flat / apartment in El Palo, Málaga</t>
        </is>
      </c>
      <c r="C97" t="inlineStr">
        <is>
          <t xml:space="preserve">Málaga</t>
        </is>
      </c>
      <c r="D97">
        <v>420000</v>
      </c>
      <c r="E97" t="inlineStr">
        <is>
          <t xml:space="preserve">89.00</t>
        </is>
      </c>
      <c r="F97">
        <v>4719.1011235955</v>
      </c>
      <c r="G97">
        <f>IFERROR(INDEX(04_Area_Stats!$D$5:$D$999,MATCH(C97,04_Area_Stats!$A$5:$A$999,0)),"")</f>
      </c>
      <c r="H97">
        <f>IFERROR(ROUND(D97*(03_Assumptions!$B$7+03_Assumptions!$B$8),0),"")</f>
      </c>
      <c r="I97">
        <f>IFERROR(ROUND(E97*G97*03_Assumptions!$B$38-D97-H97,0),"")</f>
      </c>
      <c r="J97"/>
      <c r="K97">
        <f>IFERROR(D97+H97+IF(J97="",MAX(I97,0),J97),"")</f>
      </c>
      <c r="L97">
        <f>IFERROR(K97/E97,"")</f>
      </c>
      <c r="M97">
        <f>IFERROR(ROUND(E97*G97-K97,0),"")</f>
      </c>
      <c r="N97">
        <f>IFERROR(M97/K97,"")</f>
      </c>
      <c r="O97"/>
      <c r="P97"/>
      <c r="Q97"/>
      <c r="R97" t="inlineStr">
        <is>
          <t xml:space="preserve">5</t>
        </is>
      </c>
      <c r="S97" t="inlineStr">
        <is>
          <t xml:space="preserve">Y</t>
        </is>
      </c>
      <c r="T97"/>
    </row>
    <row r="98">
      <c r="A98" t="inlineStr">
        <is>
          <t xml:space="preserve">IDL-112558490</t>
        </is>
      </c>
      <c r="B98" t="inlineStr">
        <is>
          <t xml:space="preserve">Flat / apartment in Calle Caballero del Bosque, El Palo, Málaga</t>
        </is>
      </c>
      <c r="C98" t="inlineStr">
        <is>
          <t xml:space="preserve">Málaga</t>
        </is>
      </c>
      <c r="D98">
        <v>420000</v>
      </c>
      <c r="E98" t="inlineStr">
        <is>
          <t xml:space="preserve">89.00</t>
        </is>
      </c>
      <c r="F98">
        <v>4719.1011235955</v>
      </c>
      <c r="G98">
        <f>IFERROR(INDEX(04_Area_Stats!$D$5:$D$999,MATCH(C98,04_Area_Stats!$A$5:$A$999,0)),"")</f>
      </c>
      <c r="H98">
        <f>IFERROR(ROUND(D98*(03_Assumptions!$B$7+03_Assumptions!$B$8),0),"")</f>
      </c>
      <c r="I98">
        <f>IFERROR(ROUND(E98*G98*03_Assumptions!$B$38-D98-H98,0),"")</f>
      </c>
      <c r="J98"/>
      <c r="K98">
        <f>IFERROR(D98+H98+IF(J98="",MAX(I98,0),J98),"")</f>
      </c>
      <c r="L98">
        <f>IFERROR(K98/E98,"")</f>
      </c>
      <c r="M98">
        <f>IFERROR(ROUND(E98*G98-K98,0),"")</f>
      </c>
      <c r="N98">
        <f>IFERROR(M98/K98,"")</f>
      </c>
      <c r="O98"/>
      <c r="P98"/>
      <c r="Q98"/>
      <c r="R98" t="inlineStr">
        <is>
          <t xml:space="preserve">5</t>
        </is>
      </c>
      <c r="S98" t="inlineStr">
        <is>
          <t xml:space="preserve">Y</t>
        </is>
      </c>
      <c r="T98"/>
    </row>
    <row r="99">
      <c r="A99" t="inlineStr">
        <is>
          <t xml:space="preserve">IDL-112561426</t>
        </is>
      </c>
      <c r="B99" t="inlineStr">
        <is>
          <t xml:space="preserve">Flat / apartment in La Luz, Málaga</t>
        </is>
      </c>
      <c r="C99" t="inlineStr">
        <is>
          <t xml:space="preserve">Málaga</t>
        </is>
      </c>
      <c r="D99">
        <v>269000</v>
      </c>
      <c r="E99" t="inlineStr">
        <is>
          <t xml:space="preserve">86.00</t>
        </is>
      </c>
      <c r="F99">
        <v>3127.9069767442</v>
      </c>
      <c r="G99">
        <f>IFERROR(INDEX(04_Area_Stats!$D$5:$D$999,MATCH(C99,04_Area_Stats!$A$5:$A$999,0)),"")</f>
      </c>
      <c r="H99">
        <f>IFERROR(ROUND(D99*(03_Assumptions!$B$7+03_Assumptions!$B$8),0),"")</f>
      </c>
      <c r="I99">
        <f>IFERROR(ROUND(E99*G99*03_Assumptions!$B$38-D99-H99,0),"")</f>
      </c>
      <c r="J99"/>
      <c r="K99">
        <f>IFERROR(D99+H99+IF(J99="",MAX(I99,0),J99),"")</f>
      </c>
      <c r="L99">
        <f>IFERROR(K99/E99,"")</f>
      </c>
      <c r="M99">
        <f>IFERROR(ROUND(E99*G99-K99,0),"")</f>
      </c>
      <c r="N99">
        <f>IFERROR(M99/K99,"")</f>
      </c>
      <c r="O99"/>
      <c r="P99"/>
      <c r="Q99"/>
      <c r="R99" t="inlineStr">
        <is>
          <t xml:space="preserve">2</t>
        </is>
      </c>
      <c r="S99" t="inlineStr">
        <is>
          <t xml:space="preserve">Y</t>
        </is>
      </c>
      <c r="T99"/>
    </row>
    <row r="100">
      <c r="A100" t="inlineStr">
        <is>
          <t xml:space="preserve">IDL-112561244</t>
        </is>
      </c>
      <c r="B100" t="inlineStr">
        <is>
          <t xml:space="preserve">Flat / apartment in Calle Ingeniero la Cierva, 18, La Luz, Málaga</t>
        </is>
      </c>
      <c r="C100" t="inlineStr">
        <is>
          <t xml:space="preserve">Málaga</t>
        </is>
      </c>
      <c r="D100">
        <v>279000</v>
      </c>
      <c r="E100" t="inlineStr">
        <is>
          <t xml:space="preserve">85.00</t>
        </is>
      </c>
      <c r="F100">
        <v>3282.3529411765</v>
      </c>
      <c r="G100">
        <f>IFERROR(INDEX(04_Area_Stats!$D$5:$D$999,MATCH(C100,04_Area_Stats!$A$5:$A$999,0)),"")</f>
      </c>
      <c r="H100">
        <f>IFERROR(ROUND(D100*(03_Assumptions!$B$7+03_Assumptions!$B$8),0),"")</f>
      </c>
      <c r="I100">
        <f>IFERROR(ROUND(E100*G100*03_Assumptions!$B$38-D100-H100,0),"")</f>
      </c>
      <c r="J100"/>
      <c r="K100">
        <f>IFERROR(D100+H100+IF(J100="",MAX(I100,0),J100),"")</f>
      </c>
      <c r="L100">
        <f>IFERROR(K100/E100,"")</f>
      </c>
      <c r="M100">
        <f>IFERROR(ROUND(E100*G100-K100,0),"")</f>
      </c>
      <c r="N100">
        <f>IFERROR(M100/K100,"")</f>
      </c>
      <c r="O100"/>
      <c r="P100"/>
      <c r="Q100"/>
      <c r="R100" t="inlineStr">
        <is>
          <t xml:space="preserve">4</t>
        </is>
      </c>
      <c r="S100" t="inlineStr">
        <is>
          <t xml:space="preserve">Y</t>
        </is>
      </c>
      <c r="T100"/>
    </row>
    <row r="101">
      <c r="A101" t="inlineStr">
        <is>
          <t xml:space="preserve">IDL-112560571</t>
        </is>
      </c>
      <c r="B101" t="inlineStr">
        <is>
          <t xml:space="preserve">Flat / apartment in Calle Doctor Mañas Bernabéu, Cruz del Humilladero - Los Tilos, Málaga</t>
        </is>
      </c>
      <c r="C101" t="inlineStr">
        <is>
          <t xml:space="preserve">Málaga</t>
        </is>
      </c>
      <c r="D101">
        <v>210000</v>
      </c>
      <c r="E101" t="inlineStr">
        <is>
          <t xml:space="preserve">83.00</t>
        </is>
      </c>
      <c r="F101">
        <v>2530.1204819277</v>
      </c>
      <c r="G101">
        <f>IFERROR(INDEX(04_Area_Stats!$D$5:$D$999,MATCH(C101,04_Area_Stats!$A$5:$A$999,0)),"")</f>
      </c>
      <c r="H101">
        <f>IFERROR(ROUND(D101*(03_Assumptions!$B$7+03_Assumptions!$B$8),0),"")</f>
      </c>
      <c r="I101">
        <f>IFERROR(ROUND(E101*G101*03_Assumptions!$B$38-D101-H101,0),"")</f>
      </c>
      <c r="J101"/>
      <c r="K101">
        <f>IFERROR(D101+H101+IF(J101="",MAX(I101,0),J101),"")</f>
      </c>
      <c r="L101">
        <f>IFERROR(K101/E101,"")</f>
      </c>
      <c r="M101">
        <f>IFERROR(ROUND(E101*G101-K101,0),"")</f>
      </c>
      <c r="N101">
        <f>IFERROR(M101/K101,"")</f>
      </c>
      <c r="O101"/>
      <c r="P101"/>
      <c r="Q101"/>
      <c r="R101" t="inlineStr">
        <is>
          <t xml:space="preserve">bj</t>
        </is>
      </c>
      <c r="S101" t="inlineStr">
        <is>
          <t xml:space="preserve">N</t>
        </is>
      </c>
      <c r="T101"/>
    </row>
    <row r="102">
      <c r="A102" t="inlineStr">
        <is>
          <t xml:space="preserve">IDL-112560878</t>
        </is>
      </c>
      <c r="B102" t="inlineStr">
        <is>
          <t xml:space="preserve">Flat / apartment in La Florida - Parque norte, Málaga</t>
        </is>
      </c>
      <c r="C102" t="inlineStr">
        <is>
          <t xml:space="preserve">Málaga</t>
        </is>
      </c>
      <c r="D102">
        <v>345000</v>
      </c>
      <c r="E102" t="inlineStr">
        <is>
          <t xml:space="preserve">82.00</t>
        </is>
      </c>
      <c r="F102">
        <v>4207.3170731707</v>
      </c>
      <c r="G102">
        <f>IFERROR(INDEX(04_Area_Stats!$D$5:$D$999,MATCH(C102,04_Area_Stats!$A$5:$A$999,0)),"")</f>
      </c>
      <c r="H102">
        <f>IFERROR(ROUND(D102*(03_Assumptions!$B$7+03_Assumptions!$B$8),0),"")</f>
      </c>
      <c r="I102">
        <f>IFERROR(ROUND(E102*G102*03_Assumptions!$B$38-D102-H102,0),"")</f>
      </c>
      <c r="J102"/>
      <c r="K102">
        <f>IFERROR(D102+H102+IF(J102="",MAX(I102,0),J102),"")</f>
      </c>
      <c r="L102">
        <f>IFERROR(K102/E102,"")</f>
      </c>
      <c r="M102">
        <f>IFERROR(ROUND(E102*G102-K102,0),"")</f>
      </c>
      <c r="N102">
        <f>IFERROR(M102/K102,"")</f>
      </c>
      <c r="O102"/>
      <c r="P102"/>
      <c r="Q102"/>
      <c r="R102" t="inlineStr">
        <is>
          <t xml:space="preserve">2</t>
        </is>
      </c>
      <c r="S102" t="inlineStr">
        <is>
          <t xml:space="preserve">Y</t>
        </is>
      </c>
      <c r="T102"/>
    </row>
    <row r="103">
      <c r="A103" t="inlineStr">
        <is>
          <t xml:space="preserve">IDL-112561799</t>
        </is>
      </c>
      <c r="B103" t="inlineStr">
        <is>
          <t xml:space="preserve">Flat / apartment in Avenida Carlos Haya Nn, La Florida - Parque norte, Málaga</t>
        </is>
      </c>
      <c r="C103" t="inlineStr">
        <is>
          <t xml:space="preserve">Málaga</t>
        </is>
      </c>
      <c r="D103">
        <v>254900</v>
      </c>
      <c r="E103" t="inlineStr">
        <is>
          <t xml:space="preserve">81.00</t>
        </is>
      </c>
      <c r="F103">
        <v>3146.9135802469</v>
      </c>
      <c r="G103">
        <f>IFERROR(INDEX(04_Area_Stats!$D$5:$D$999,MATCH(C103,04_Area_Stats!$A$5:$A$999,0)),"")</f>
      </c>
      <c r="H103">
        <f>IFERROR(ROUND(D103*(03_Assumptions!$B$7+03_Assumptions!$B$8),0),"")</f>
      </c>
      <c r="I103">
        <f>IFERROR(ROUND(E103*G103*03_Assumptions!$B$38-D103-H103,0),"")</f>
      </c>
      <c r="J103"/>
      <c r="K103">
        <f>IFERROR(D103+H103+IF(J103="",MAX(I103,0),J103),"")</f>
      </c>
      <c r="L103">
        <f>IFERROR(K103/E103,"")</f>
      </c>
      <c r="M103">
        <f>IFERROR(ROUND(E103*G103-K103,0),"")</f>
      </c>
      <c r="N103">
        <f>IFERROR(M103/K103,"")</f>
      </c>
      <c r="O103"/>
      <c r="P103"/>
      <c r="Q103"/>
      <c r="R103" t="inlineStr">
        <is>
          <t xml:space="preserve">5</t>
        </is>
      </c>
      <c r="S103" t="inlineStr">
        <is>
          <t xml:space="preserve">Y</t>
        </is>
      </c>
      <c r="T103"/>
    </row>
    <row r="104">
      <c r="A104" t="inlineStr">
        <is>
          <t xml:space="preserve">IDL-112370686</t>
        </is>
      </c>
      <c r="B104" t="inlineStr">
        <is>
          <t xml:space="preserve">Flat / apartment in Calle Manuel de Falla, 1, Linda Vista-Nueva Alcántara-Cortijo Blanco, Marbella</t>
        </is>
      </c>
      <c r="C104" t="inlineStr">
        <is>
          <t xml:space="preserve">Marbella</t>
        </is>
      </c>
      <c r="D104">
        <v>342000</v>
      </c>
      <c r="E104" t="inlineStr">
        <is>
          <t xml:space="preserve">59.00</t>
        </is>
      </c>
      <c r="F104">
        <v>5796.6101694915</v>
      </c>
      <c r="G104">
        <f>IFERROR(INDEX(04_Area_Stats!$D$5:$D$999,MATCH(C104,04_Area_Stats!$A$5:$A$999,0)),"")</f>
      </c>
      <c r="H104">
        <f>IFERROR(ROUND(D104*(03_Assumptions!$B$7+03_Assumptions!$B$8),0),"")</f>
      </c>
      <c r="I104">
        <f>IFERROR(ROUND(E104*G104*03_Assumptions!$B$38-D104-H104,0),"")</f>
      </c>
      <c r="J104"/>
      <c r="K104">
        <f>IFERROR(D104+H104+IF(J104="",MAX(I104,0),J104),"")</f>
      </c>
      <c r="L104">
        <f>IFERROR(K104/E104,"")</f>
      </c>
      <c r="M104">
        <f>IFERROR(ROUND(E104*G104-K104,0),"")</f>
      </c>
      <c r="N104">
        <f>IFERROR(M104/K104,"")</f>
      </c>
      <c r="O104"/>
      <c r="P104"/>
      <c r="Q104"/>
      <c r="R104" t="inlineStr">
        <is>
          <t xml:space="preserve">2</t>
        </is>
      </c>
      <c r="S104" t="inlineStr">
        <is>
          <t xml:space="preserve">Y</t>
        </is>
      </c>
      <c r="T104"/>
    </row>
    <row r="105">
      <c r="A105" t="inlineStr">
        <is>
          <t xml:space="preserve">IDL-112558597</t>
        </is>
      </c>
      <c r="B105" t="inlineStr">
        <is>
          <t xml:space="preserve">Flat / apartment in Calle Mármoles, 51, Perchel norte, Málaga</t>
        </is>
      </c>
      <c r="C105" t="inlineStr">
        <is>
          <t xml:space="preserve">Málaga</t>
        </is>
      </c>
      <c r="D105">
        <v>285000</v>
      </c>
      <c r="E105" t="inlineStr">
        <is>
          <t xml:space="preserve">77.00</t>
        </is>
      </c>
      <c r="F105">
        <v>3701.2987012987</v>
      </c>
      <c r="G105">
        <f>IFERROR(INDEX(04_Area_Stats!$D$5:$D$999,MATCH(C105,04_Area_Stats!$A$5:$A$999,0)),"")</f>
      </c>
      <c r="H105">
        <f>IFERROR(ROUND(D105*(03_Assumptions!$B$7+03_Assumptions!$B$8),0),"")</f>
      </c>
      <c r="I105">
        <f>IFERROR(ROUND(E105*G105*03_Assumptions!$B$38-D105-H105,0),"")</f>
      </c>
      <c r="J105"/>
      <c r="K105">
        <f>IFERROR(D105+H105+IF(J105="",MAX(I105,0),J105),"")</f>
      </c>
      <c r="L105">
        <f>IFERROR(K105/E105,"")</f>
      </c>
      <c r="M105">
        <f>IFERROR(ROUND(E105*G105-K105,0),"")</f>
      </c>
      <c r="N105">
        <f>IFERROR(M105/K105,"")</f>
      </c>
      <c r="O105"/>
      <c r="P105"/>
      <c r="Q105"/>
      <c r="R105" t="inlineStr">
        <is>
          <t xml:space="preserve">4</t>
        </is>
      </c>
      <c r="S105" t="inlineStr">
        <is>
          <t xml:space="preserve">N</t>
        </is>
      </c>
      <c r="T105"/>
    </row>
    <row r="106">
      <c r="A106" t="inlineStr">
        <is>
          <t xml:space="preserve">IDL-112557814</t>
        </is>
      </c>
      <c r="B106" t="inlineStr">
        <is>
          <t xml:space="preserve">Flat / apartment in Cristo de la Epidemia, Málaga</t>
        </is>
      </c>
      <c r="C106" t="inlineStr">
        <is>
          <t xml:space="preserve">Málaga</t>
        </is>
      </c>
      <c r="D106">
        <v>330000</v>
      </c>
      <c r="E106" t="inlineStr">
        <is>
          <t xml:space="preserve">76.00</t>
        </is>
      </c>
      <c r="F106">
        <v>4342.1052631579</v>
      </c>
      <c r="G106">
        <f>IFERROR(INDEX(04_Area_Stats!$D$5:$D$999,MATCH(C106,04_Area_Stats!$A$5:$A$999,0)),"")</f>
      </c>
      <c r="H106">
        <f>IFERROR(ROUND(D106*(03_Assumptions!$B$7+03_Assumptions!$B$8),0),"")</f>
      </c>
      <c r="I106">
        <f>IFERROR(ROUND(E106*G106*03_Assumptions!$B$38-D106-H106,0),"")</f>
      </c>
      <c r="J106"/>
      <c r="K106">
        <f>IFERROR(D106+H106+IF(J106="",MAX(I106,0),J106),"")</f>
      </c>
      <c r="L106">
        <f>IFERROR(K106/E106,"")</f>
      </c>
      <c r="M106">
        <f>IFERROR(ROUND(E106*G106-K106,0),"")</f>
      </c>
      <c r="N106">
        <f>IFERROR(M106/K106,"")</f>
      </c>
      <c r="O106"/>
      <c r="P106"/>
      <c r="Q106"/>
      <c r="R106" t="inlineStr">
        <is>
          <t xml:space="preserve">6</t>
        </is>
      </c>
      <c r="S106" t="inlineStr">
        <is>
          <t xml:space="preserve">Y</t>
        </is>
      </c>
      <c r="T106"/>
    </row>
    <row r="107">
      <c r="A107" t="inlineStr">
        <is>
          <t xml:space="preserve">IDL-112559771</t>
        </is>
      </c>
      <c r="B107" t="inlineStr">
        <is>
          <t xml:space="preserve">Flat / apartment in Calle Calzada de la Trinidad, Los Castillejos - La Trinidad, Málaga</t>
        </is>
      </c>
      <c r="C107" t="inlineStr">
        <is>
          <t xml:space="preserve">Málaga</t>
        </is>
      </c>
      <c r="D107">
        <v>288000</v>
      </c>
      <c r="E107" t="inlineStr">
        <is>
          <t xml:space="preserve">75.00</t>
        </is>
      </c>
      <c r="F107">
        <v>3840</v>
      </c>
      <c r="G107">
        <f>IFERROR(INDEX(04_Area_Stats!$D$5:$D$999,MATCH(C107,04_Area_Stats!$A$5:$A$999,0)),"")</f>
      </c>
      <c r="H107">
        <f>IFERROR(ROUND(D107*(03_Assumptions!$B$7+03_Assumptions!$B$8),0),"")</f>
      </c>
      <c r="I107">
        <f>IFERROR(ROUND(E107*G107*03_Assumptions!$B$38-D107-H107,0),"")</f>
      </c>
      <c r="J107"/>
      <c r="K107">
        <f>IFERROR(D107+H107+IF(J107="",MAX(I107,0),J107),"")</f>
      </c>
      <c r="L107">
        <f>IFERROR(K107/E107,"")</f>
      </c>
      <c r="M107">
        <f>IFERROR(ROUND(E107*G107-K107,0),"")</f>
      </c>
      <c r="N107">
        <f>IFERROR(M107/K107,"")</f>
      </c>
      <c r="O107"/>
      <c r="P107"/>
      <c r="Q107"/>
      <c r="R107" t="inlineStr">
        <is>
          <t xml:space="preserve">1</t>
        </is>
      </c>
      <c r="S107" t="inlineStr">
        <is>
          <t xml:space="preserve">Y</t>
        </is>
      </c>
      <c r="T107"/>
    </row>
    <row r="108">
      <c r="A108" t="inlineStr">
        <is>
          <t xml:space="preserve">IDL-112560171</t>
        </is>
      </c>
      <c r="B108" t="inlineStr">
        <is>
          <t xml:space="preserve">Flat / apartment in Los Castillejos - La Trinidad, Málaga</t>
        </is>
      </c>
      <c r="C108" t="inlineStr">
        <is>
          <t xml:space="preserve">Málaga</t>
        </is>
      </c>
      <c r="D108">
        <v>220000</v>
      </c>
      <c r="E108" t="inlineStr">
        <is>
          <t xml:space="preserve">71.00</t>
        </is>
      </c>
      <c r="F108">
        <v>3098.5915492958</v>
      </c>
      <c r="G108">
        <f>IFERROR(INDEX(04_Area_Stats!$D$5:$D$999,MATCH(C108,04_Area_Stats!$A$5:$A$999,0)),"")</f>
      </c>
      <c r="H108">
        <f>IFERROR(ROUND(D108*(03_Assumptions!$B$7+03_Assumptions!$B$8),0),"")</f>
      </c>
      <c r="I108">
        <f>IFERROR(ROUND(E108*G108*03_Assumptions!$B$38-D108-H108,0),"")</f>
      </c>
      <c r="J108"/>
      <c r="K108">
        <f>IFERROR(D108+H108+IF(J108="",MAX(I108,0),J108),"")</f>
      </c>
      <c r="L108">
        <f>IFERROR(K108/E108,"")</f>
      </c>
      <c r="M108">
        <f>IFERROR(ROUND(E108*G108-K108,0),"")</f>
      </c>
      <c r="N108">
        <f>IFERROR(M108/K108,"")</f>
      </c>
      <c r="O108"/>
      <c r="P108"/>
      <c r="Q108"/>
      <c r="R108" t="inlineStr">
        <is>
          <t xml:space="preserve">1</t>
        </is>
      </c>
      <c r="S108" t="inlineStr">
        <is>
          <t xml:space="preserve">N</t>
        </is>
      </c>
      <c r="T108"/>
    </row>
    <row r="109">
      <c r="A109" t="inlineStr">
        <is>
          <t xml:space="preserve">IDL-112560606</t>
        </is>
      </c>
      <c r="B109" t="inlineStr">
        <is>
          <t xml:space="preserve">Flat / apartment in Gregorio Diego, Puerta Blanca - Almudena, Málaga</t>
        </is>
      </c>
      <c r="C109" t="inlineStr">
        <is>
          <t xml:space="preserve">Málaga</t>
        </is>
      </c>
      <c r="D109">
        <v>250000</v>
      </c>
      <c r="E109" t="inlineStr">
        <is>
          <t xml:space="preserve">69.00</t>
        </is>
      </c>
      <c r="F109">
        <v>3623.1884057971</v>
      </c>
      <c r="G109">
        <f>IFERROR(INDEX(04_Area_Stats!$D$5:$D$999,MATCH(C109,04_Area_Stats!$A$5:$A$999,0)),"")</f>
      </c>
      <c r="H109">
        <f>IFERROR(ROUND(D109*(03_Assumptions!$B$7+03_Assumptions!$B$8),0),"")</f>
      </c>
      <c r="I109">
        <f>IFERROR(ROUND(E109*G109*03_Assumptions!$B$38-D109-H109,0),"")</f>
      </c>
      <c r="J109"/>
      <c r="K109">
        <f>IFERROR(D109+H109+IF(J109="",MAX(I109,0),J109),"")</f>
      </c>
      <c r="L109">
        <f>IFERROR(K109/E109,"")</f>
      </c>
      <c r="M109">
        <f>IFERROR(ROUND(E109*G109-K109,0),"")</f>
      </c>
      <c r="N109">
        <f>IFERROR(M109/K109,"")</f>
      </c>
      <c r="O109"/>
      <c r="P109"/>
      <c r="Q109"/>
      <c r="R109" t="inlineStr">
        <is>
          <t xml:space="preserve">bj</t>
        </is>
      </c>
      <c r="S109" t="inlineStr">
        <is>
          <t xml:space="preserve">Y</t>
        </is>
      </c>
      <c r="T109"/>
    </row>
    <row r="110">
      <c r="A110" t="inlineStr">
        <is>
          <t xml:space="preserve">IDL-112558171</t>
        </is>
      </c>
      <c r="B110" t="inlineStr">
        <is>
          <t xml:space="preserve">Flat / apartment in Pasaje Zambrana, La Trinidad, Málaga</t>
        </is>
      </c>
      <c r="C110" t="inlineStr">
        <is>
          <t xml:space="preserve">Málaga</t>
        </is>
      </c>
      <c r="D110">
        <v>285000</v>
      </c>
      <c r="E110" t="inlineStr">
        <is>
          <t xml:space="preserve">58.00</t>
        </is>
      </c>
      <c r="F110">
        <v>4913.7931034483</v>
      </c>
      <c r="G110">
        <f>IFERROR(INDEX(04_Area_Stats!$D$5:$D$999,MATCH(C110,04_Area_Stats!$A$5:$A$999,0)),"")</f>
      </c>
      <c r="H110">
        <f>IFERROR(ROUND(D110*(03_Assumptions!$B$7+03_Assumptions!$B$8),0),"")</f>
      </c>
      <c r="I110">
        <f>IFERROR(ROUND(E110*G110*03_Assumptions!$B$38-D110-H110,0),"")</f>
      </c>
      <c r="J110"/>
      <c r="K110">
        <f>IFERROR(D110+H110+IF(J110="",MAX(I110,0),J110),"")</f>
      </c>
      <c r="L110">
        <f>IFERROR(K110/E110,"")</f>
      </c>
      <c r="M110">
        <f>IFERROR(ROUND(E110*G110-K110,0),"")</f>
      </c>
      <c r="N110">
        <f>IFERROR(M110/K110,"")</f>
      </c>
      <c r="O110"/>
      <c r="P110"/>
      <c r="Q110"/>
      <c r="R110" t="inlineStr">
        <is>
          <t xml:space="preserve">3</t>
        </is>
      </c>
      <c r="S110" t="inlineStr">
        <is>
          <t xml:space="preserve">Y</t>
        </is>
      </c>
      <c r="T110"/>
    </row>
    <row r="111">
      <c r="A111" t="inlineStr">
        <is>
          <t xml:space="preserve">IDL-112559241</t>
        </is>
      </c>
      <c r="B111" t="inlineStr">
        <is>
          <t xml:space="preserve">Flat / apartment in Calle Huerto del Conde, La Victoria, Málaga</t>
        </is>
      </c>
      <c r="C111" t="inlineStr">
        <is>
          <t xml:space="preserve">Málaga</t>
        </is>
      </c>
      <c r="D111">
        <v>370000</v>
      </c>
      <c r="E111" t="inlineStr">
        <is>
          <t xml:space="preserve">58.00</t>
        </is>
      </c>
      <c r="F111">
        <v>6379.3103448276</v>
      </c>
      <c r="G111">
        <f>IFERROR(INDEX(04_Area_Stats!$D$5:$D$999,MATCH(C111,04_Area_Stats!$A$5:$A$999,0)),"")</f>
      </c>
      <c r="H111">
        <f>IFERROR(ROUND(D111*(03_Assumptions!$B$7+03_Assumptions!$B$8),0),"")</f>
      </c>
      <c r="I111">
        <f>IFERROR(ROUND(E111*G111*03_Assumptions!$B$38-D111-H111,0),"")</f>
      </c>
      <c r="J111"/>
      <c r="K111">
        <f>IFERROR(D111+H111+IF(J111="",MAX(I111,0),J111),"")</f>
      </c>
      <c r="L111">
        <f>IFERROR(K111/E111,"")</f>
      </c>
      <c r="M111">
        <f>IFERROR(ROUND(E111*G111-K111,0),"")</f>
      </c>
      <c r="N111">
        <f>IFERROR(M111/K111,"")</f>
      </c>
      <c r="O111"/>
      <c r="P111"/>
      <c r="Q111"/>
      <c r="R111" t="inlineStr">
        <is>
          <t xml:space="preserve">3</t>
        </is>
      </c>
      <c r="S111" t="inlineStr">
        <is>
          <t xml:space="preserve">Y</t>
        </is>
      </c>
      <c r="T111"/>
    </row>
    <row r="112">
      <c r="A112" t="inlineStr">
        <is>
          <t xml:space="preserve">IDL-112557802</t>
        </is>
      </c>
      <c r="B112" t="inlineStr">
        <is>
          <t xml:space="preserve">Flat / apartment in Martiricos - La Roca, Málaga</t>
        </is>
      </c>
      <c r="C112" t="inlineStr">
        <is>
          <t xml:space="preserve">Málaga</t>
        </is>
      </c>
      <c r="D112">
        <v>375000</v>
      </c>
      <c r="E112" t="inlineStr">
        <is>
          <t xml:space="preserve">49.00</t>
        </is>
      </c>
      <c r="F112">
        <v>7653.0612244898</v>
      </c>
      <c r="G112">
        <f>IFERROR(INDEX(04_Area_Stats!$D$5:$D$999,MATCH(C112,04_Area_Stats!$A$5:$A$999,0)),"")</f>
      </c>
      <c r="H112">
        <f>IFERROR(ROUND(D112*(03_Assumptions!$B$7+03_Assumptions!$B$8),0),"")</f>
      </c>
      <c r="I112">
        <f>IFERROR(ROUND(E112*G112*03_Assumptions!$B$38-D112-H112,0),"")</f>
      </c>
      <c r="J112"/>
      <c r="K112">
        <f>IFERROR(D112+H112+IF(J112="",MAX(I112,0),J112),"")</f>
      </c>
      <c r="L112">
        <f>IFERROR(K112/E112,"")</f>
      </c>
      <c r="M112">
        <f>IFERROR(ROUND(E112*G112-K112,0),"")</f>
      </c>
      <c r="N112">
        <f>IFERROR(M112/K112,"")</f>
      </c>
      <c r="O112"/>
      <c r="P112"/>
      <c r="Q112"/>
      <c r="R112" t="inlineStr">
        <is>
          <t xml:space="preserve">22</t>
        </is>
      </c>
      <c r="S112" t="inlineStr">
        <is>
          <t xml:space="preserve">Y</t>
        </is>
      </c>
      <c r="T112"/>
    </row>
    <row r="113">
      <c r="A113" t="inlineStr">
        <is>
          <t xml:space="preserve">IDL-112561732</t>
        </is>
      </c>
      <c r="B113" t="inlineStr">
        <is>
          <t xml:space="preserve">Flat / apartment in Calle Poeta Ximénez Molina, 5, La Florida - Parque norte, Málaga</t>
        </is>
      </c>
      <c r="C113" t="inlineStr">
        <is>
          <t xml:space="preserve">Málaga</t>
        </is>
      </c>
      <c r="D113">
        <v>155000</v>
      </c>
      <c r="E113" t="inlineStr">
        <is>
          <t xml:space="preserve">48.00</t>
        </is>
      </c>
      <c r="F113">
        <v>3229.1666666667</v>
      </c>
      <c r="G113">
        <f>IFERROR(INDEX(04_Area_Stats!$D$5:$D$999,MATCH(C113,04_Area_Stats!$A$5:$A$999,0)),"")</f>
      </c>
      <c r="H113">
        <f>IFERROR(ROUND(D113*(03_Assumptions!$B$7+03_Assumptions!$B$8),0),"")</f>
      </c>
      <c r="I113">
        <f>IFERROR(ROUND(E113*G113*03_Assumptions!$B$38-D113-H113,0),"")</f>
      </c>
      <c r="J113"/>
      <c r="K113">
        <f>IFERROR(D113+H113+IF(J113="",MAX(I113,0),J113),"")</f>
      </c>
      <c r="L113">
        <f>IFERROR(K113/E113,"")</f>
      </c>
      <c r="M113">
        <f>IFERROR(ROUND(E113*G113-K113,0),"")</f>
      </c>
      <c r="N113">
        <f>IFERROR(M113/K113,"")</f>
      </c>
      <c r="O113"/>
      <c r="P113"/>
      <c r="Q113"/>
      <c r="R113" t="inlineStr">
        <is>
          <t xml:space="preserve">bj</t>
        </is>
      </c>
      <c r="S113" t="inlineStr">
        <is>
          <t xml:space="preserve">Y</t>
        </is>
      </c>
      <c r="T113"/>
    </row>
    <row r="114">
      <c r="A114" t="inlineStr">
        <is>
          <t xml:space="preserve">IDL-111286479</t>
        </is>
      </c>
      <c r="B114" t="inlineStr">
        <is>
          <t xml:space="preserve">Flat / apartment in Calle Ferrándiz, Gibralfaro, Málaga</t>
        </is>
      </c>
      <c r="C114" t="inlineStr">
        <is>
          <t xml:space="preserve">Málaga</t>
        </is>
      </c>
      <c r="D114">
        <v>310000</v>
      </c>
      <c r="E114" t="inlineStr">
        <is>
          <t xml:space="preserve">47.00</t>
        </is>
      </c>
      <c r="F114">
        <v>6595.7446808511</v>
      </c>
      <c r="G114">
        <f>IFERROR(INDEX(04_Area_Stats!$D$5:$D$999,MATCH(C114,04_Area_Stats!$A$5:$A$999,0)),"")</f>
      </c>
      <c r="H114">
        <f>IFERROR(ROUND(D114*(03_Assumptions!$B$7+03_Assumptions!$B$8),0),"")</f>
      </c>
      <c r="I114">
        <f>IFERROR(ROUND(E114*G114*03_Assumptions!$B$38-D114-H114,0),"")</f>
      </c>
      <c r="J114"/>
      <c r="K114">
        <f>IFERROR(D114+H114+IF(J114="",MAX(I114,0),J114),"")</f>
      </c>
      <c r="L114">
        <f>IFERROR(K114/E114,"")</f>
      </c>
      <c r="M114">
        <f>IFERROR(ROUND(E114*G114-K114,0),"")</f>
      </c>
      <c r="N114">
        <f>IFERROR(M114/K114,"")</f>
      </c>
      <c r="O114"/>
      <c r="P114"/>
      <c r="Q114"/>
      <c r="R114" t="inlineStr">
        <is>
          <t xml:space="preserve">2</t>
        </is>
      </c>
      <c r="S114" t="inlineStr">
        <is>
          <t xml:space="preserve">Y</t>
        </is>
      </c>
      <c r="T114"/>
    </row>
    <row r="115">
      <c r="A115" t="inlineStr">
        <is>
          <t xml:space="preserve">IDL-112559152</t>
        </is>
      </c>
      <c r="B115" t="inlineStr">
        <is>
          <t xml:space="preserve">Flat / apartment in Olletas - Sierra Blanquilla, Málaga</t>
        </is>
      </c>
      <c r="C115" t="inlineStr">
        <is>
          <t xml:space="preserve">Málaga</t>
        </is>
      </c>
      <c r="D115">
        <v>205000</v>
      </c>
      <c r="E115" t="inlineStr">
        <is>
          <t xml:space="preserve">45.00</t>
        </is>
      </c>
      <c r="F115">
        <v>4555.5555555556</v>
      </c>
      <c r="G115">
        <f>IFERROR(INDEX(04_Area_Stats!$D$5:$D$999,MATCH(C115,04_Area_Stats!$A$5:$A$999,0)),"")</f>
      </c>
      <c r="H115">
        <f>IFERROR(ROUND(D115*(03_Assumptions!$B$7+03_Assumptions!$B$8),0),"")</f>
      </c>
      <c r="I115">
        <f>IFERROR(ROUND(E115*G115*03_Assumptions!$B$38-D115-H115,0),"")</f>
      </c>
      <c r="J115"/>
      <c r="K115">
        <f>IFERROR(D115+H115+IF(J115="",MAX(I115,0),J115),"")</f>
      </c>
      <c r="L115">
        <f>IFERROR(K115/E115,"")</f>
      </c>
      <c r="M115">
        <f>IFERROR(ROUND(E115*G115-K115,0),"")</f>
      </c>
      <c r="N115">
        <f>IFERROR(M115/K115,"")</f>
      </c>
      <c r="O115"/>
      <c r="P115"/>
      <c r="Q115"/>
      <c r="R115" t="inlineStr">
        <is>
          <t xml:space="preserve">bj</t>
        </is>
      </c>
      <c r="S115"/>
      <c r="T115"/>
    </row>
    <row r="116">
      <c r="A116" t="inlineStr">
        <is>
          <t xml:space="preserve">IDL-112559037</t>
        </is>
      </c>
      <c r="B116" t="inlineStr">
        <is>
          <t xml:space="preserve">Studio in Olletas, 3, Olletas - Sierra Blanquilla, Málaga</t>
        </is>
      </c>
      <c r="C116" t="inlineStr">
        <is>
          <t xml:space="preserve">Málaga</t>
        </is>
      </c>
      <c r="D116">
        <v>180000</v>
      </c>
      <c r="E116" t="inlineStr">
        <is>
          <t xml:space="preserve">37.00</t>
        </is>
      </c>
      <c r="F116">
        <v>4864.8648648649</v>
      </c>
      <c r="G116">
        <f>IFERROR(INDEX(04_Area_Stats!$D$5:$D$999,MATCH(C116,04_Area_Stats!$A$5:$A$999,0)),"")</f>
      </c>
      <c r="H116">
        <f>IFERROR(ROUND(D116*(03_Assumptions!$B$7+03_Assumptions!$B$8),0),"")</f>
      </c>
      <c r="I116">
        <f>IFERROR(ROUND(E116*G116*03_Assumptions!$B$38-D116-H116,0),"")</f>
      </c>
      <c r="J116"/>
      <c r="K116">
        <f>IFERROR(D116+H116+IF(J116="",MAX(I116,0),J116),"")</f>
      </c>
      <c r="L116">
        <f>IFERROR(K116/E116,"")</f>
      </c>
      <c r="M116">
        <f>IFERROR(ROUND(E116*G116-K116,0),"")</f>
      </c>
      <c r="N116">
        <f>IFERROR(M116/K116,"")</f>
      </c>
      <c r="O116"/>
      <c r="P116"/>
      <c r="Q116"/>
      <c r="R116" t="inlineStr">
        <is>
          <t xml:space="preserve">bj</t>
        </is>
      </c>
      <c r="S116" t="inlineStr">
        <is>
          <t xml:space="preserve">Y</t>
        </is>
      </c>
      <c r="T116"/>
    </row>
    <row r="117">
      <c r="A117" t="inlineStr">
        <is>
          <t xml:space="preserve">PIS-61736325297_280500</t>
        </is>
      </c>
      <c r="B117" t="inlineStr">
        <is>
          <t xml:space="preserve">Piso en calle Tramontana</t>
        </is>
      </c>
      <c r="C117" t="inlineStr">
        <is>
          <t xml:space="preserve">Madrid</t>
        </is>
      </c>
      <c r="D117">
        <v>3000</v>
      </c>
      <c r="E117" t="inlineStr">
        <is>
          <t xml:space="preserve">190.00</t>
        </is>
      </c>
      <c r="F117">
        <v>15.789473684211</v>
      </c>
      <c r="G117">
        <f>IFERROR(INDEX(04_Area_Stats!$D$5:$D$999,MATCH(C117,04_Area_Stats!$A$5:$A$999,0)),"")</f>
      </c>
      <c r="H117">
        <f>IFERROR(ROUND(D117*(03_Assumptions!$B$7+03_Assumptions!$B$8),0),"")</f>
      </c>
      <c r="I117">
        <f>IFERROR(ROUND(E117*G117*03_Assumptions!$B$38-D117-H117,0),"")</f>
      </c>
      <c r="J117"/>
      <c r="K117">
        <f>IFERROR(D117+H117+IF(J117="",MAX(I117,0),J117),"")</f>
      </c>
      <c r="L117">
        <f>IFERROR(K117/E117,"")</f>
      </c>
      <c r="M117">
        <f>IFERROR(ROUND(E117*G117-K117,0),"")</f>
      </c>
      <c r="N117">
        <f>IFERROR(M117/K117,"")</f>
      </c>
      <c r="O117"/>
      <c r="P117"/>
      <c r="Q117"/>
      <c r="R117"/>
      <c r="S117"/>
      <c r="T117"/>
    </row>
    <row r="118">
      <c r="A118" t="inlineStr">
        <is>
          <t xml:space="preserve">PIS-65080609685_524671</t>
        </is>
      </c>
      <c r="B118" t="inlineStr">
        <is>
          <t xml:space="preserve">Piso en calle de Alcalá</t>
        </is>
      </c>
      <c r="C118" t="inlineStr">
        <is>
          <t xml:space="preserve">Madrid</t>
        </is>
      </c>
      <c r="D118">
        <v>8500</v>
      </c>
      <c r="E118" t="inlineStr">
        <is>
          <t xml:space="preserve">170.00</t>
        </is>
      </c>
      <c r="F118">
        <v>50</v>
      </c>
      <c r="G118">
        <f>IFERROR(INDEX(04_Area_Stats!$D$5:$D$999,MATCH(C118,04_Area_Stats!$A$5:$A$999,0)),"")</f>
      </c>
      <c r="H118">
        <f>IFERROR(ROUND(D118*(03_Assumptions!$B$7+03_Assumptions!$B$8),0),"")</f>
      </c>
      <c r="I118">
        <f>IFERROR(ROUND(E118*G118*03_Assumptions!$B$38-D118-H118,0),"")</f>
      </c>
      <c r="J118"/>
      <c r="K118">
        <f>IFERROR(D118+H118+IF(J118="",MAX(I118,0),J118),"")</f>
      </c>
      <c r="L118">
        <f>IFERROR(K118/E118,"")</f>
      </c>
      <c r="M118">
        <f>IFERROR(ROUND(E118*G118-K118,0),"")</f>
      </c>
      <c r="N118">
        <f>IFERROR(M118/K118,"")</f>
      </c>
      <c r="O118"/>
      <c r="P118"/>
      <c r="Q118"/>
      <c r="R118"/>
      <c r="S118"/>
      <c r="T118"/>
    </row>
    <row r="119">
      <c r="A119" t="inlineStr">
        <is>
          <t xml:space="preserve">IDL-112397641</t>
        </is>
      </c>
      <c r="B119" t="inlineStr">
        <is>
          <t xml:space="preserve">Flat / apartment in Calle de los Hermanos Machado, 12, Ventas, Madrid</t>
        </is>
      </c>
      <c r="C119" t="inlineStr">
        <is>
          <t xml:space="preserve">Madrid</t>
        </is>
      </c>
      <c r="D119">
        <v>2500</v>
      </c>
      <c r="E119" t="inlineStr">
        <is>
          <t xml:space="preserve">119.00</t>
        </is>
      </c>
      <c r="F119">
        <v>21.008403361345</v>
      </c>
      <c r="G119">
        <f>IFERROR(INDEX(04_Area_Stats!$D$5:$D$999,MATCH(C119,04_Area_Stats!$A$5:$A$999,0)),"")</f>
      </c>
      <c r="H119">
        <f>IFERROR(ROUND(D119*(03_Assumptions!$B$7+03_Assumptions!$B$8),0),"")</f>
      </c>
      <c r="I119">
        <f>IFERROR(ROUND(E119*G119*03_Assumptions!$B$38-D119-H119,0),"")</f>
      </c>
      <c r="J119"/>
      <c r="K119">
        <f>IFERROR(D119+H119+IF(J119="",MAX(I119,0),J119),"")</f>
      </c>
      <c r="L119">
        <f>IFERROR(K119/E119,"")</f>
      </c>
      <c r="M119">
        <f>IFERROR(ROUND(E119*G119-K119,0),"")</f>
      </c>
      <c r="N119">
        <f>IFERROR(M119/K119,"")</f>
      </c>
      <c r="O119"/>
      <c r="P119"/>
      <c r="Q119"/>
      <c r="R119"/>
      <c r="S119" t="inlineStr">
        <is>
          <t xml:space="preserve">N</t>
        </is>
      </c>
      <c r="T119" t="inlineStr">
        <is>
          <t xml:space="preserve">Good</t>
        </is>
      </c>
    </row>
    <row r="120">
      <c r="A120" t="inlineStr">
        <is>
          <t xml:space="preserve">IDL-112397684</t>
        </is>
      </c>
      <c r="B120" t="inlineStr">
        <is>
          <t xml:space="preserve">Flat / apartment in Calle de Quintana, Argüelles, Madrid</t>
        </is>
      </c>
      <c r="C120" t="inlineStr">
        <is>
          <t xml:space="preserve">Madrid</t>
        </is>
      </c>
      <c r="D120">
        <v>2800</v>
      </c>
      <c r="E120" t="inlineStr">
        <is>
          <t xml:space="preserve">114.00</t>
        </is>
      </c>
      <c r="F120">
        <v>24.561403508772</v>
      </c>
      <c r="G120">
        <f>IFERROR(INDEX(04_Area_Stats!$D$5:$D$999,MATCH(C120,04_Area_Stats!$A$5:$A$999,0)),"")</f>
      </c>
      <c r="H120">
        <f>IFERROR(ROUND(D120*(03_Assumptions!$B$7+03_Assumptions!$B$8),0),"")</f>
      </c>
      <c r="I120">
        <f>IFERROR(ROUND(E120*G120*03_Assumptions!$B$38-D120-H120,0),"")</f>
      </c>
      <c r="J120"/>
      <c r="K120">
        <f>IFERROR(D120+H120+IF(J120="",MAX(I120,0),J120),"")</f>
      </c>
      <c r="L120">
        <f>IFERROR(K120/E120,"")</f>
      </c>
      <c r="M120">
        <f>IFERROR(ROUND(E120*G120-K120,0),"")</f>
      </c>
      <c r="N120">
        <f>IFERROR(M120/K120,"")</f>
      </c>
      <c r="O120"/>
      <c r="P120"/>
      <c r="Q120"/>
      <c r="R120"/>
      <c r="S120" t="inlineStr">
        <is>
          <t xml:space="preserve">Y</t>
        </is>
      </c>
      <c r="T120" t="inlineStr">
        <is>
          <t xml:space="preserve">Good</t>
        </is>
      </c>
    </row>
    <row r="121">
      <c r="A121" t="inlineStr">
        <is>
          <t xml:space="preserve">PIS-20026385030_992099</t>
        </is>
      </c>
      <c r="B121" t="inlineStr">
        <is>
          <t xml:space="preserve">Piso en calle Mayor, 45</t>
        </is>
      </c>
      <c r="C121" t="inlineStr">
        <is>
          <t xml:space="preserve">Madrid</t>
        </is>
      </c>
      <c r="D121">
        <v>2550</v>
      </c>
      <c r="E121" t="inlineStr">
        <is>
          <t xml:space="preserve">107.00</t>
        </is>
      </c>
      <c r="F121">
        <v>23.831775700935</v>
      </c>
      <c r="G121">
        <f>IFERROR(INDEX(04_Area_Stats!$D$5:$D$999,MATCH(C121,04_Area_Stats!$A$5:$A$999,0)),"")</f>
      </c>
      <c r="H121">
        <f>IFERROR(ROUND(D121*(03_Assumptions!$B$7+03_Assumptions!$B$8),0),"")</f>
      </c>
      <c r="I121">
        <f>IFERROR(ROUND(E121*G121*03_Assumptions!$B$38-D121-H121,0),"")</f>
      </c>
      <c r="J121"/>
      <c r="K121">
        <f>IFERROR(D121+H121+IF(J121="",MAX(I121,0),J121),"")</f>
      </c>
      <c r="L121">
        <f>IFERROR(K121/E121,"")</f>
      </c>
      <c r="M121">
        <f>IFERROR(ROUND(E121*G121-K121,0),"")</f>
      </c>
      <c r="N121">
        <f>IFERROR(M121/K121,"")</f>
      </c>
      <c r="O121"/>
      <c r="P121"/>
      <c r="Q121"/>
      <c r="R121"/>
      <c r="S121"/>
      <c r="T121"/>
    </row>
    <row r="122">
      <c r="A122" t="inlineStr">
        <is>
          <t xml:space="preserve">IDL-112397557</t>
        </is>
      </c>
      <c r="B122" t="inlineStr">
        <is>
          <t xml:space="preserve">Flat / apartment in Plaza de San Miguel, 8, Palacio, Madrid</t>
        </is>
      </c>
      <c r="C122" t="inlineStr">
        <is>
          <t xml:space="preserve">Madrid</t>
        </is>
      </c>
      <c r="D122">
        <v>3100</v>
      </c>
      <c r="E122" t="inlineStr">
        <is>
          <t xml:space="preserve">90.00</t>
        </is>
      </c>
      <c r="F122">
        <v>34.444444444444</v>
      </c>
      <c r="G122">
        <f>IFERROR(INDEX(04_Area_Stats!$D$5:$D$999,MATCH(C122,04_Area_Stats!$A$5:$A$999,0)),"")</f>
      </c>
      <c r="H122">
        <f>IFERROR(ROUND(D122*(03_Assumptions!$B$7+03_Assumptions!$B$8),0),"")</f>
      </c>
      <c r="I122">
        <f>IFERROR(ROUND(E122*G122*03_Assumptions!$B$38-D122-H122,0),"")</f>
      </c>
      <c r="J122"/>
      <c r="K122">
        <f>IFERROR(D122+H122+IF(J122="",MAX(I122,0),J122),"")</f>
      </c>
      <c r="L122">
        <f>IFERROR(K122/E122,"")</f>
      </c>
      <c r="M122">
        <f>IFERROR(ROUND(E122*G122-K122,0),"")</f>
      </c>
      <c r="N122">
        <f>IFERROR(M122/K122,"")</f>
      </c>
      <c r="O122"/>
      <c r="P122"/>
      <c r="Q122"/>
      <c r="R122"/>
      <c r="S122" t="inlineStr">
        <is>
          <t xml:space="preserve">Y</t>
        </is>
      </c>
      <c r="T122" t="inlineStr">
        <is>
          <t xml:space="preserve">Good</t>
        </is>
      </c>
    </row>
    <row r="123">
      <c r="A123" t="inlineStr">
        <is>
          <t xml:space="preserve">FTC-190157183</t>
        </is>
      </c>
      <c r="B123" t="inlineStr">
        <is>
          <t xml:space="preserve">Piso con ascensor en Calle de Gaztambide, Gaztambide</t>
        </is>
      </c>
      <c r="C123" t="inlineStr">
        <is>
          <t xml:space="preserve">Madrid Capital</t>
        </is>
      </c>
      <c r="D123">
        <v>2700</v>
      </c>
      <c r="E123" t="inlineStr">
        <is>
          <t xml:space="preserve">115.00</t>
        </is>
      </c>
      <c r="F123">
        <v>23.478260869565</v>
      </c>
      <c r="G123">
        <f>IFERROR(INDEX(04_Area_Stats!$D$5:$D$999,MATCH(C123,04_Area_Stats!$A$5:$A$999,0)),"")</f>
      </c>
      <c r="H123">
        <f>IFERROR(ROUND(D123*(03_Assumptions!$B$7+03_Assumptions!$B$8),0),"")</f>
      </c>
      <c r="I123">
        <f>IFERROR(ROUND(E123*G123*03_Assumptions!$B$38-D123-H123,0),"")</f>
      </c>
      <c r="J123"/>
      <c r="K123">
        <f>IFERROR(D123+H123+IF(J123="",MAX(I123,0),J123),"")</f>
      </c>
      <c r="L123">
        <f>IFERROR(K123/E123,"")</f>
      </c>
      <c r="M123">
        <f>IFERROR(ROUND(E123*G123-K123,0),"")</f>
      </c>
      <c r="N123">
        <f>IFERROR(M123/K123,"")</f>
      </c>
      <c r="O123"/>
      <c r="P123"/>
      <c r="Q123"/>
      <c r="R123"/>
      <c r="S123" t="inlineStr">
        <is>
          <t xml:space="preserve">Y</t>
        </is>
      </c>
      <c r="T123"/>
    </row>
    <row r="124">
      <c r="A124" t="inlineStr">
        <is>
          <t xml:space="preserve">IDL-112397639</t>
        </is>
      </c>
      <c r="B124" t="inlineStr">
        <is>
          <t xml:space="preserve">Flat / apartment in Calle del Moscatelar, 34, Conde Orgaz-Piovera, Madrid</t>
        </is>
      </c>
      <c r="C124" t="inlineStr">
        <is>
          <t xml:space="preserve">Madrid</t>
        </is>
      </c>
      <c r="D124">
        <v>2700</v>
      </c>
      <c r="E124" t="inlineStr">
        <is>
          <t xml:space="preserve">87.00</t>
        </is>
      </c>
      <c r="F124">
        <v>31.034482758621</v>
      </c>
      <c r="G124">
        <f>IFERROR(INDEX(04_Area_Stats!$D$5:$D$999,MATCH(C124,04_Area_Stats!$A$5:$A$999,0)),"")</f>
      </c>
      <c r="H124">
        <f>IFERROR(ROUND(D124*(03_Assumptions!$B$7+03_Assumptions!$B$8),0),"")</f>
      </c>
      <c r="I124">
        <f>IFERROR(ROUND(E124*G124*03_Assumptions!$B$38-D124-H124,0),"")</f>
      </c>
      <c r="J124"/>
      <c r="K124">
        <f>IFERROR(D124+H124+IF(J124="",MAX(I124,0),J124),"")</f>
      </c>
      <c r="L124">
        <f>IFERROR(K124/E124,"")</f>
      </c>
      <c r="M124">
        <f>IFERROR(ROUND(E124*G124-K124,0),"")</f>
      </c>
      <c r="N124">
        <f>IFERROR(M124/K124,"")</f>
      </c>
      <c r="O124"/>
      <c r="P124"/>
      <c r="Q124"/>
      <c r="R124"/>
      <c r="S124" t="inlineStr">
        <is>
          <t xml:space="preserve">Y</t>
        </is>
      </c>
      <c r="T124" t="inlineStr">
        <is>
          <t xml:space="preserve">Good</t>
        </is>
      </c>
    </row>
    <row r="125">
      <c r="A125" t="inlineStr">
        <is>
          <t xml:space="preserve">PIS-65072508446_519513</t>
        </is>
      </c>
      <c r="B125" t="inlineStr">
        <is>
          <t xml:space="preserve">Piso en calle de Ponzano, 1</t>
        </is>
      </c>
      <c r="C125" t="inlineStr">
        <is>
          <t xml:space="preserve">Madrid</t>
        </is>
      </c>
      <c r="D125">
        <v>1750</v>
      </c>
      <c r="E125" t="inlineStr">
        <is>
          <t xml:space="preserve">85.00</t>
        </is>
      </c>
      <c r="F125">
        <v>20.588235294118</v>
      </c>
      <c r="G125">
        <f>IFERROR(INDEX(04_Area_Stats!$D$5:$D$999,MATCH(C125,04_Area_Stats!$A$5:$A$999,0)),"")</f>
      </c>
      <c r="H125">
        <f>IFERROR(ROUND(D125*(03_Assumptions!$B$7+03_Assumptions!$B$8),0),"")</f>
      </c>
      <c r="I125">
        <f>IFERROR(ROUND(E125*G125*03_Assumptions!$B$38-D125-H125,0),"")</f>
      </c>
      <c r="J125"/>
      <c r="K125">
        <f>IFERROR(D125+H125+IF(J125="",MAX(I125,0),J125),"")</f>
      </c>
      <c r="L125">
        <f>IFERROR(K125/E125,"")</f>
      </c>
      <c r="M125">
        <f>IFERROR(ROUND(E125*G125-K125,0),"")</f>
      </c>
      <c r="N125">
        <f>IFERROR(M125/K125,"")</f>
      </c>
      <c r="O125"/>
      <c r="P125"/>
      <c r="Q125"/>
      <c r="R125"/>
      <c r="S125"/>
      <c r="T125"/>
    </row>
    <row r="126">
      <c r="A126" t="inlineStr">
        <is>
          <t xml:space="preserve">IDL-112397582</t>
        </is>
      </c>
      <c r="B126" t="inlineStr">
        <is>
          <t xml:space="preserve">Flat / apartment in Paseo de la Castellana, 292, Castilla, Madrid</t>
        </is>
      </c>
      <c r="C126" t="inlineStr">
        <is>
          <t xml:space="preserve">Madrid</t>
        </is>
      </c>
      <c r="D126">
        <v>1800</v>
      </c>
      <c r="E126" t="inlineStr">
        <is>
          <t xml:space="preserve">85.00</t>
        </is>
      </c>
      <c r="F126">
        <v>21.176470588235</v>
      </c>
      <c r="G126">
        <f>IFERROR(INDEX(04_Area_Stats!$D$5:$D$999,MATCH(C126,04_Area_Stats!$A$5:$A$999,0)),"")</f>
      </c>
      <c r="H126">
        <f>IFERROR(ROUND(D126*(03_Assumptions!$B$7+03_Assumptions!$B$8),0),"")</f>
      </c>
      <c r="I126">
        <f>IFERROR(ROUND(E126*G126*03_Assumptions!$B$38-D126-H126,0),"")</f>
      </c>
      <c r="J126"/>
      <c r="K126">
        <f>IFERROR(D126+H126+IF(J126="",MAX(I126,0),J126),"")</f>
      </c>
      <c r="L126">
        <f>IFERROR(K126/E126,"")</f>
      </c>
      <c r="M126">
        <f>IFERROR(ROUND(E126*G126-K126,0),"")</f>
      </c>
      <c r="N126">
        <f>IFERROR(M126/K126,"")</f>
      </c>
      <c r="O126"/>
      <c r="P126"/>
      <c r="Q126"/>
      <c r="R126"/>
      <c r="S126" t="inlineStr">
        <is>
          <t xml:space="preserve">N</t>
        </is>
      </c>
      <c r="T126" t="inlineStr">
        <is>
          <t xml:space="preserve">Good</t>
        </is>
      </c>
    </row>
    <row r="127">
      <c r="A127" t="inlineStr">
        <is>
          <t xml:space="preserve">IDL-34871701</t>
        </is>
      </c>
      <c r="B127" t="inlineStr">
        <is>
          <t xml:space="preserve">Flat / apartment in Calle de Embajadores, 258, Legazpi, Madrid</t>
        </is>
      </c>
      <c r="C127" t="inlineStr">
        <is>
          <t xml:space="preserve">Madrid</t>
        </is>
      </c>
      <c r="D127">
        <v>1500</v>
      </c>
      <c r="E127" t="inlineStr">
        <is>
          <t xml:space="preserve">85.00</t>
        </is>
      </c>
      <c r="F127">
        <v>17.647058823529</v>
      </c>
      <c r="G127">
        <f>IFERROR(INDEX(04_Area_Stats!$D$5:$D$999,MATCH(C127,04_Area_Stats!$A$5:$A$999,0)),"")</f>
      </c>
      <c r="H127">
        <f>IFERROR(ROUND(D127*(03_Assumptions!$B$7+03_Assumptions!$B$8),0),"")</f>
      </c>
      <c r="I127">
        <f>IFERROR(ROUND(E127*G127*03_Assumptions!$B$38-D127-H127,0),"")</f>
      </c>
      <c r="J127"/>
      <c r="K127">
        <f>IFERROR(D127+H127+IF(J127="",MAX(I127,0),J127),"")</f>
      </c>
      <c r="L127">
        <f>IFERROR(K127/E127,"")</f>
      </c>
      <c r="M127">
        <f>IFERROR(ROUND(E127*G127-K127,0),"")</f>
      </c>
      <c r="N127">
        <f>IFERROR(M127/K127,"")</f>
      </c>
      <c r="O127"/>
      <c r="P127"/>
      <c r="Q127"/>
      <c r="R127"/>
      <c r="S127" t="inlineStr">
        <is>
          <t xml:space="preserve">Y</t>
        </is>
      </c>
      <c r="T127" t="inlineStr">
        <is>
          <t xml:space="preserve">Good</t>
        </is>
      </c>
    </row>
    <row r="128">
      <c r="A128" t="inlineStr">
        <is>
          <t xml:space="preserve">YAE-jht::real-estate::73238-112392671</t>
        </is>
      </c>
      <c r="B128" t="inlineStr">
        <is>
          <t xml:space="preserve">Piso en alquiler, Bernabéu - Hispanoamérica en Chamartín en Madrid</t>
        </is>
      </c>
      <c r="C128" t="inlineStr">
        <is>
          <t xml:space="preserve">Madrid</t>
        </is>
      </c>
      <c r="D128">
        <v>2490</v>
      </c>
      <c r="E128" t="inlineStr">
        <is>
          <t xml:space="preserve">82.00</t>
        </is>
      </c>
      <c r="F128">
        <v>30.365853658537</v>
      </c>
      <c r="G128">
        <f>IFERROR(INDEX(04_Area_Stats!$D$5:$D$999,MATCH(C128,04_Area_Stats!$A$5:$A$999,0)),"")</f>
      </c>
      <c r="H128">
        <f>IFERROR(ROUND(D128*(03_Assumptions!$B$7+03_Assumptions!$B$8),0),"")</f>
      </c>
      <c r="I128">
        <f>IFERROR(ROUND(E128*G128*03_Assumptions!$B$38-D128-H128,0),"")</f>
      </c>
      <c r="J128"/>
      <c r="K128">
        <f>IFERROR(D128+H128+IF(J128="",MAX(I128,0),J128),"")</f>
      </c>
      <c r="L128">
        <f>IFERROR(K128/E128,"")</f>
      </c>
      <c r="M128">
        <f>IFERROR(ROUND(E128*G128-K128,0),"")</f>
      </c>
      <c r="N128">
        <f>IFERROR(M128/K128,"")</f>
      </c>
      <c r="O128" t="inlineStr">
        <is>
          <t xml:space="preserve">COSMETIC</t>
        </is>
      </c>
      <c r="P128"/>
      <c r="Q128"/>
      <c r="R128" t="inlineStr">
        <is>
          <t xml:space="preserve">high floor</t>
        </is>
      </c>
      <c r="S128"/>
      <c r="T128" t="inlineStr">
        <is>
          <t xml:space="preserve">Renovated</t>
        </is>
      </c>
    </row>
    <row r="129">
      <c r="A129" t="inlineStr">
        <is>
          <t xml:space="preserve">IDL-112397357</t>
        </is>
      </c>
      <c r="B129" t="inlineStr">
        <is>
          <t xml:space="preserve">Flat / apartment in Calle de Matilde Landa, Ventilla-Almenara, Madrid</t>
        </is>
      </c>
      <c r="C129" t="inlineStr">
        <is>
          <t xml:space="preserve">Madrid</t>
        </is>
      </c>
      <c r="D129">
        <v>1800</v>
      </c>
      <c r="E129" t="inlineStr">
        <is>
          <t xml:space="preserve">78.00</t>
        </is>
      </c>
      <c r="F129">
        <v>23.076923076923</v>
      </c>
      <c r="G129">
        <f>IFERROR(INDEX(04_Area_Stats!$D$5:$D$999,MATCH(C129,04_Area_Stats!$A$5:$A$999,0)),"")</f>
      </c>
      <c r="H129">
        <f>IFERROR(ROUND(D129*(03_Assumptions!$B$7+03_Assumptions!$B$8),0),"")</f>
      </c>
      <c r="I129">
        <f>IFERROR(ROUND(E129*G129*03_Assumptions!$B$38-D129-H129,0),"")</f>
      </c>
      <c r="J129"/>
      <c r="K129">
        <f>IFERROR(D129+H129+IF(J129="",MAX(I129,0),J129),"")</f>
      </c>
      <c r="L129">
        <f>IFERROR(K129/E129,"")</f>
      </c>
      <c r="M129">
        <f>IFERROR(ROUND(E129*G129-K129,0),"")</f>
      </c>
      <c r="N129">
        <f>IFERROR(M129/K129,"")</f>
      </c>
      <c r="O129"/>
      <c r="P129"/>
      <c r="Q129"/>
      <c r="R129"/>
      <c r="S129" t="inlineStr">
        <is>
          <t xml:space="preserve">Y</t>
        </is>
      </c>
      <c r="T129" t="inlineStr">
        <is>
          <t xml:space="preserve">Good</t>
        </is>
      </c>
    </row>
    <row r="130">
      <c r="A130" t="inlineStr">
        <is>
          <t xml:space="preserve">IDL-112397495</t>
        </is>
      </c>
      <c r="B130" t="inlineStr">
        <is>
          <t xml:space="preserve">Flat / apartment in Calle de Cervantes, 8, Huertas-Cortes, Madrid</t>
        </is>
      </c>
      <c r="C130" t="inlineStr">
        <is>
          <t xml:space="preserve">Madrid</t>
        </is>
      </c>
      <c r="D130">
        <v>2500</v>
      </c>
      <c r="E130" t="inlineStr">
        <is>
          <t xml:space="preserve">74.00</t>
        </is>
      </c>
      <c r="F130">
        <v>33.783783783784</v>
      </c>
      <c r="G130">
        <f>IFERROR(INDEX(04_Area_Stats!$D$5:$D$999,MATCH(C130,04_Area_Stats!$A$5:$A$999,0)),"")</f>
      </c>
      <c r="H130">
        <f>IFERROR(ROUND(D130*(03_Assumptions!$B$7+03_Assumptions!$B$8),0),"")</f>
      </c>
      <c r="I130">
        <f>IFERROR(ROUND(E130*G130*03_Assumptions!$B$38-D130-H130,0),"")</f>
      </c>
      <c r="J130"/>
      <c r="K130">
        <f>IFERROR(D130+H130+IF(J130="",MAX(I130,0),J130),"")</f>
      </c>
      <c r="L130">
        <f>IFERROR(K130/E130,"")</f>
      </c>
      <c r="M130">
        <f>IFERROR(ROUND(E130*G130-K130,0),"")</f>
      </c>
      <c r="N130">
        <f>IFERROR(M130/K130,"")</f>
      </c>
      <c r="O130"/>
      <c r="P130"/>
      <c r="Q130"/>
      <c r="R130"/>
      <c r="S130" t="inlineStr">
        <is>
          <t xml:space="preserve">Y</t>
        </is>
      </c>
      <c r="T130" t="inlineStr">
        <is>
          <t xml:space="preserve">Good</t>
        </is>
      </c>
    </row>
    <row r="131">
      <c r="A131" t="inlineStr">
        <is>
          <t xml:space="preserve">IDL-112397604</t>
        </is>
      </c>
      <c r="B131" t="inlineStr">
        <is>
          <t xml:space="preserve">Flat / apartment in Calle de Illescas, 49, Aluche, Madrid</t>
        </is>
      </c>
      <c r="C131" t="inlineStr">
        <is>
          <t xml:space="preserve">Madrid</t>
        </is>
      </c>
      <c r="D131">
        <v>1270</v>
      </c>
      <c r="E131" t="inlineStr">
        <is>
          <t xml:space="preserve">74.00</t>
        </is>
      </c>
      <c r="F131">
        <v>17.162162162162</v>
      </c>
      <c r="G131">
        <f>IFERROR(INDEX(04_Area_Stats!$D$5:$D$999,MATCH(C131,04_Area_Stats!$A$5:$A$999,0)),"")</f>
      </c>
      <c r="H131">
        <f>IFERROR(ROUND(D131*(03_Assumptions!$B$7+03_Assumptions!$B$8),0),"")</f>
      </c>
      <c r="I131">
        <f>IFERROR(ROUND(E131*G131*03_Assumptions!$B$38-D131-H131,0),"")</f>
      </c>
      <c r="J131"/>
      <c r="K131">
        <f>IFERROR(D131+H131+IF(J131="",MAX(I131,0),J131),"")</f>
      </c>
      <c r="L131">
        <f>IFERROR(K131/E131,"")</f>
      </c>
      <c r="M131">
        <f>IFERROR(ROUND(E131*G131-K131,0),"")</f>
      </c>
      <c r="N131">
        <f>IFERROR(M131/K131,"")</f>
      </c>
      <c r="O131"/>
      <c r="P131"/>
      <c r="Q131"/>
      <c r="R131"/>
      <c r="S131" t="inlineStr">
        <is>
          <t xml:space="preserve">N</t>
        </is>
      </c>
      <c r="T131" t="inlineStr">
        <is>
          <t xml:space="preserve">Good</t>
        </is>
      </c>
    </row>
    <row r="132">
      <c r="A132" t="inlineStr">
        <is>
          <t xml:space="preserve">FTC-187588896</t>
        </is>
      </c>
      <c r="B132" t="inlineStr">
        <is>
          <t xml:space="preserve">Piso en Calle de la Ribera de Curtidores, 34, Acacias</t>
        </is>
      </c>
      <c r="C132" t="inlineStr">
        <is>
          <t xml:space="preserve">Madrid Capital</t>
        </is>
      </c>
      <c r="D132">
        <v>2500</v>
      </c>
      <c r="E132" t="inlineStr">
        <is>
          <t xml:space="preserve">94.00</t>
        </is>
      </c>
      <c r="F132">
        <v>26.595744680851</v>
      </c>
      <c r="G132">
        <f>IFERROR(INDEX(04_Area_Stats!$D$5:$D$999,MATCH(C132,04_Area_Stats!$A$5:$A$999,0)),"")</f>
      </c>
      <c r="H132">
        <f>IFERROR(ROUND(D132*(03_Assumptions!$B$7+03_Assumptions!$B$8),0),"")</f>
      </c>
      <c r="I132">
        <f>IFERROR(ROUND(E132*G132*03_Assumptions!$B$38-D132-H132,0),"")</f>
      </c>
      <c r="J132"/>
      <c r="K132">
        <f>IFERROR(D132+H132+IF(J132="",MAX(I132,0),J132),"")</f>
      </c>
      <c r="L132">
        <f>IFERROR(K132/E132,"")</f>
      </c>
      <c r="M132">
        <f>IFERROR(ROUND(E132*G132-K132,0),"")</f>
      </c>
      <c r="N132">
        <f>IFERROR(M132/K132,"")</f>
      </c>
      <c r="O132"/>
      <c r="P132"/>
      <c r="Q132"/>
      <c r="R132"/>
      <c r="S132" t="inlineStr">
        <is>
          <t xml:space="preserve">Y</t>
        </is>
      </c>
      <c r="T132"/>
    </row>
    <row r="133">
      <c r="A133" t="inlineStr">
        <is>
          <t xml:space="preserve">FTC-187678593</t>
        </is>
      </c>
      <c r="B133" t="inlineStr">
        <is>
          <t xml:space="preserve">Piso en Calle de Juan Ignacio Luca de Tena, 28, Salvador</t>
        </is>
      </c>
      <c r="C133" t="inlineStr">
        <is>
          <t xml:space="preserve">Madrid Capital</t>
        </is>
      </c>
      <c r="D133">
        <v>1825</v>
      </c>
      <c r="E133" t="inlineStr">
        <is>
          <t xml:space="preserve">81.00</t>
        </is>
      </c>
      <c r="F133">
        <v>22.530864197531</v>
      </c>
      <c r="G133">
        <f>IFERROR(INDEX(04_Area_Stats!$D$5:$D$999,MATCH(C133,04_Area_Stats!$A$5:$A$999,0)),"")</f>
      </c>
      <c r="H133">
        <f>IFERROR(ROUND(D133*(03_Assumptions!$B$7+03_Assumptions!$B$8),0),"")</f>
      </c>
      <c r="I133">
        <f>IFERROR(ROUND(E133*G133*03_Assumptions!$B$38-D133-H133,0),"")</f>
      </c>
      <c r="J133"/>
      <c r="K133">
        <f>IFERROR(D133+H133+IF(J133="",MAX(I133,0),J133),"")</f>
      </c>
      <c r="L133">
        <f>IFERROR(K133/E133,"")</f>
      </c>
      <c r="M133">
        <f>IFERROR(ROUND(E133*G133-K133,0),"")</f>
      </c>
      <c r="N133">
        <f>IFERROR(M133/K133,"")</f>
      </c>
      <c r="O133"/>
      <c r="P133"/>
      <c r="Q133"/>
      <c r="R133"/>
      <c r="S133" t="inlineStr">
        <is>
          <t xml:space="preserve">Y</t>
        </is>
      </c>
      <c r="T133"/>
    </row>
    <row r="134">
      <c r="A134" t="inlineStr">
        <is>
          <t xml:space="preserve">IDL-112329312</t>
        </is>
      </c>
      <c r="B134" t="inlineStr">
        <is>
          <t xml:space="preserve">Flat / apartment in Calle de Gerardo Cordón, 69, Ventas, Madrid</t>
        </is>
      </c>
      <c r="C134" t="inlineStr">
        <is>
          <t xml:space="preserve">Madrid</t>
        </is>
      </c>
      <c r="D134">
        <v>2900</v>
      </c>
      <c r="E134" t="inlineStr">
        <is>
          <t xml:space="preserve">61.00</t>
        </is>
      </c>
      <c r="F134">
        <v>47.540983606557</v>
      </c>
      <c r="G134">
        <f>IFERROR(INDEX(04_Area_Stats!$D$5:$D$999,MATCH(C134,04_Area_Stats!$A$5:$A$999,0)),"")</f>
      </c>
      <c r="H134">
        <f>IFERROR(ROUND(D134*(03_Assumptions!$B$7+03_Assumptions!$B$8),0),"")</f>
      </c>
      <c r="I134">
        <f>IFERROR(ROUND(E134*G134*03_Assumptions!$B$38-D134-H134,0),"")</f>
      </c>
      <c r="J134"/>
      <c r="K134">
        <f>IFERROR(D134+H134+IF(J134="",MAX(I134,0),J134),"")</f>
      </c>
      <c r="L134">
        <f>IFERROR(K134/E134,"")</f>
      </c>
      <c r="M134">
        <f>IFERROR(ROUND(E134*G134-K134,0),"")</f>
      </c>
      <c r="N134">
        <f>IFERROR(M134/K134,"")</f>
      </c>
      <c r="O134"/>
      <c r="P134"/>
      <c r="Q134"/>
      <c r="R134"/>
      <c r="S134" t="inlineStr">
        <is>
          <t xml:space="preserve">Y</t>
        </is>
      </c>
      <c r="T134" t="inlineStr">
        <is>
          <t xml:space="preserve">Good</t>
        </is>
      </c>
    </row>
    <row r="135">
      <c r="A135" t="inlineStr">
        <is>
          <t xml:space="preserve">IDL-112397738</t>
        </is>
      </c>
      <c r="B135" t="inlineStr">
        <is>
          <t xml:space="preserve">Flat / apartment in Calle de San Aquilino, 31, Ventilla-Almenara, Madrid</t>
        </is>
      </c>
      <c r="C135" t="inlineStr">
        <is>
          <t xml:space="preserve">Madrid</t>
        </is>
      </c>
      <c r="D135">
        <v>2100</v>
      </c>
      <c r="E135" t="inlineStr">
        <is>
          <t xml:space="preserve">60.00</t>
        </is>
      </c>
      <c r="F135">
        <v>35</v>
      </c>
      <c r="G135">
        <f>IFERROR(INDEX(04_Area_Stats!$D$5:$D$999,MATCH(C135,04_Area_Stats!$A$5:$A$999,0)),"")</f>
      </c>
      <c r="H135">
        <f>IFERROR(ROUND(D135*(03_Assumptions!$B$7+03_Assumptions!$B$8),0),"")</f>
      </c>
      <c r="I135">
        <f>IFERROR(ROUND(E135*G135*03_Assumptions!$B$38-D135-H135,0),"")</f>
      </c>
      <c r="J135"/>
      <c r="K135">
        <f>IFERROR(D135+H135+IF(J135="",MAX(I135,0),J135),"")</f>
      </c>
      <c r="L135">
        <f>IFERROR(K135/E135,"")</f>
      </c>
      <c r="M135">
        <f>IFERROR(ROUND(E135*G135-K135,0),"")</f>
      </c>
      <c r="N135">
        <f>IFERROR(M135/K135,"")</f>
      </c>
      <c r="O135"/>
      <c r="P135"/>
      <c r="Q135"/>
      <c r="R135"/>
      <c r="S135" t="inlineStr">
        <is>
          <t xml:space="preserve">N</t>
        </is>
      </c>
      <c r="T135" t="inlineStr">
        <is>
          <t xml:space="preserve">Good</t>
        </is>
      </c>
    </row>
    <row r="136">
      <c r="A136" t="inlineStr">
        <is>
          <t xml:space="preserve">IDL-112287956</t>
        </is>
      </c>
      <c r="B136" t="inlineStr">
        <is>
          <t xml:space="preserve">Flat / apartment in Calle de Lope de Rueda, 28, Ibiza, Madrid</t>
        </is>
      </c>
      <c r="C136" t="inlineStr">
        <is>
          <t xml:space="preserve">Madrid</t>
        </is>
      </c>
      <c r="D136">
        <v>2950</v>
      </c>
      <c r="E136" t="inlineStr">
        <is>
          <t xml:space="preserve">60.00</t>
        </is>
      </c>
      <c r="F136">
        <v>49.166666666667</v>
      </c>
      <c r="G136">
        <f>IFERROR(INDEX(04_Area_Stats!$D$5:$D$999,MATCH(C136,04_Area_Stats!$A$5:$A$999,0)),"")</f>
      </c>
      <c r="H136">
        <f>IFERROR(ROUND(D136*(03_Assumptions!$B$7+03_Assumptions!$B$8),0),"")</f>
      </c>
      <c r="I136">
        <f>IFERROR(ROUND(E136*G136*03_Assumptions!$B$38-D136-H136,0),"")</f>
      </c>
      <c r="J136"/>
      <c r="K136">
        <f>IFERROR(D136+H136+IF(J136="",MAX(I136,0),J136),"")</f>
      </c>
      <c r="L136">
        <f>IFERROR(K136/E136,"")</f>
      </c>
      <c r="M136">
        <f>IFERROR(ROUND(E136*G136-K136,0),"")</f>
      </c>
      <c r="N136">
        <f>IFERROR(M136/K136,"")</f>
      </c>
      <c r="O136"/>
      <c r="P136"/>
      <c r="Q136"/>
      <c r="R136"/>
      <c r="S136" t="inlineStr">
        <is>
          <t xml:space="preserve">Y</t>
        </is>
      </c>
      <c r="T136" t="inlineStr">
        <is>
          <t xml:space="preserve">Good</t>
        </is>
      </c>
    </row>
    <row r="137">
      <c r="A137" t="inlineStr">
        <is>
          <t xml:space="preserve">IDL-112397481</t>
        </is>
      </c>
      <c r="B137" t="inlineStr">
        <is>
          <t xml:space="preserve">Flat / apartment in Calle de Tenerife, 60, Bellas Vistas, Madrid</t>
        </is>
      </c>
      <c r="C137" t="inlineStr">
        <is>
          <t xml:space="preserve">Madrid</t>
        </is>
      </c>
      <c r="D137">
        <v>1800</v>
      </c>
      <c r="E137" t="inlineStr">
        <is>
          <t xml:space="preserve">60.00</t>
        </is>
      </c>
      <c r="F137">
        <v>30</v>
      </c>
      <c r="G137">
        <f>IFERROR(INDEX(04_Area_Stats!$D$5:$D$999,MATCH(C137,04_Area_Stats!$A$5:$A$999,0)),"")</f>
      </c>
      <c r="H137">
        <f>IFERROR(ROUND(D137*(03_Assumptions!$B$7+03_Assumptions!$B$8),0),"")</f>
      </c>
      <c r="I137">
        <f>IFERROR(ROUND(E137*G137*03_Assumptions!$B$38-D137-H137,0),"")</f>
      </c>
      <c r="J137"/>
      <c r="K137">
        <f>IFERROR(D137+H137+IF(J137="",MAX(I137,0),J137),"")</f>
      </c>
      <c r="L137">
        <f>IFERROR(K137/E137,"")</f>
      </c>
      <c r="M137">
        <f>IFERROR(ROUND(E137*G137-K137,0),"")</f>
      </c>
      <c r="N137">
        <f>IFERROR(M137/K137,"")</f>
      </c>
      <c r="O137"/>
      <c r="P137"/>
      <c r="Q137"/>
      <c r="R137"/>
      <c r="S137" t="inlineStr">
        <is>
          <t xml:space="preserve">N</t>
        </is>
      </c>
      <c r="T137" t="inlineStr">
        <is>
          <t xml:space="preserve">Good</t>
        </is>
      </c>
    </row>
    <row r="138">
      <c r="A138" t="inlineStr">
        <is>
          <t xml:space="preserve">YAE-jht::real-estate::60515-112401851</t>
        </is>
      </c>
      <c r="B138" t="inlineStr">
        <is>
          <t xml:space="preserve">Piso en alquiler en calle De Piamonte, Justicia - Chueca en Centro en Madrid</t>
        </is>
      </c>
      <c r="C138" t="inlineStr">
        <is>
          <t xml:space="preserve">Madrid</t>
        </is>
      </c>
      <c r="D138">
        <v>1200</v>
      </c>
      <c r="E138" t="inlineStr">
        <is>
          <t xml:space="preserve">54.00</t>
        </is>
      </c>
      <c r="F138">
        <v>22.222222222222</v>
      </c>
      <c r="G138">
        <f>IFERROR(INDEX(04_Area_Stats!$D$5:$D$999,MATCH(C138,04_Area_Stats!$A$5:$A$999,0)),"")</f>
      </c>
      <c r="H138">
        <f>IFERROR(ROUND(D138*(03_Assumptions!$B$7+03_Assumptions!$B$8),0),"")</f>
      </c>
      <c r="I138">
        <f>IFERROR(ROUND(E138*G138*03_Assumptions!$B$38-D138-H138,0),"")</f>
      </c>
      <c r="J138"/>
      <c r="K138">
        <f>IFERROR(D138+H138+IF(J138="",MAX(I138,0),J138),"")</f>
      </c>
      <c r="L138">
        <f>IFERROR(K138/E138,"")</f>
      </c>
      <c r="M138">
        <f>IFERROR(ROUND(E138*G138-K138,0),"")</f>
      </c>
      <c r="N138">
        <f>IFERROR(M138/K138,"")</f>
      </c>
      <c r="O138"/>
      <c r="P138"/>
      <c r="Q138"/>
      <c r="R138"/>
      <c r="S138"/>
      <c r="T138" t="inlineStr">
        <is>
          <t xml:space="preserve">Good</t>
        </is>
      </c>
    </row>
    <row r="139">
      <c r="A139" t="inlineStr">
        <is>
          <t xml:space="preserve">IDL-112397601</t>
        </is>
      </c>
      <c r="B139" t="inlineStr">
        <is>
          <t xml:space="preserve">Flat / apartment in Calle del Doctor Piga Nn, Lavapiés-Embajadores, Madrid</t>
        </is>
      </c>
      <c r="C139" t="inlineStr">
        <is>
          <t xml:space="preserve">Madrid</t>
        </is>
      </c>
      <c r="D139">
        <v>1300</v>
      </c>
      <c r="E139" t="inlineStr">
        <is>
          <t xml:space="preserve">52.00</t>
        </is>
      </c>
      <c r="F139">
        <v>25</v>
      </c>
      <c r="G139">
        <f>IFERROR(INDEX(04_Area_Stats!$D$5:$D$999,MATCH(C139,04_Area_Stats!$A$5:$A$999,0)),"")</f>
      </c>
      <c r="H139">
        <f>IFERROR(ROUND(D139*(03_Assumptions!$B$7+03_Assumptions!$B$8),0),"")</f>
      </c>
      <c r="I139">
        <f>IFERROR(ROUND(E139*G139*03_Assumptions!$B$38-D139-H139,0),"")</f>
      </c>
      <c r="J139"/>
      <c r="K139">
        <f>IFERROR(D139+H139+IF(J139="",MAX(I139,0),J139),"")</f>
      </c>
      <c r="L139">
        <f>IFERROR(K139/E139,"")</f>
      </c>
      <c r="M139">
        <f>IFERROR(ROUND(E139*G139-K139,0),"")</f>
      </c>
      <c r="N139">
        <f>IFERROR(M139/K139,"")</f>
      </c>
      <c r="O139"/>
      <c r="P139"/>
      <c r="Q139"/>
      <c r="R139"/>
      <c r="S139" t="inlineStr">
        <is>
          <t xml:space="preserve">N</t>
        </is>
      </c>
      <c r="T139" t="inlineStr">
        <is>
          <t xml:space="preserve">Good</t>
        </is>
      </c>
    </row>
    <row r="140">
      <c r="A140" t="inlineStr">
        <is>
          <t xml:space="preserve">IDL-112397483</t>
        </is>
      </c>
      <c r="B140" t="inlineStr">
        <is>
          <t xml:space="preserve">Flat / apartment in Calle de Trujillos, 5, Sol, Madrid</t>
        </is>
      </c>
      <c r="C140" t="inlineStr">
        <is>
          <t xml:space="preserve">Madrid</t>
        </is>
      </c>
      <c r="D140">
        <v>1700</v>
      </c>
      <c r="E140" t="inlineStr">
        <is>
          <t xml:space="preserve">51.00</t>
        </is>
      </c>
      <c r="F140">
        <v>33.333333333333</v>
      </c>
      <c r="G140">
        <f>IFERROR(INDEX(04_Area_Stats!$D$5:$D$999,MATCH(C140,04_Area_Stats!$A$5:$A$999,0)),"")</f>
      </c>
      <c r="H140">
        <f>IFERROR(ROUND(D140*(03_Assumptions!$B$7+03_Assumptions!$B$8),0),"")</f>
      </c>
      <c r="I140">
        <f>IFERROR(ROUND(E140*G140*03_Assumptions!$B$38-D140-H140,0),"")</f>
      </c>
      <c r="J140"/>
      <c r="K140">
        <f>IFERROR(D140+H140+IF(J140="",MAX(I140,0),J140),"")</f>
      </c>
      <c r="L140">
        <f>IFERROR(K140/E140,"")</f>
      </c>
      <c r="M140">
        <f>IFERROR(ROUND(E140*G140-K140,0),"")</f>
      </c>
      <c r="N140">
        <f>IFERROR(M140/K140,"")</f>
      </c>
      <c r="O140"/>
      <c r="P140"/>
      <c r="Q140"/>
      <c r="R140"/>
      <c r="S140" t="inlineStr">
        <is>
          <t xml:space="preserve">Y</t>
        </is>
      </c>
      <c r="T140" t="inlineStr">
        <is>
          <t xml:space="preserve">Good</t>
        </is>
      </c>
    </row>
    <row r="141">
      <c r="A141" t="inlineStr">
        <is>
          <t xml:space="preserve">PIS-66685161150_106100</t>
        </is>
      </c>
      <c r="B141" t="inlineStr">
        <is>
          <t xml:space="preserve">Piso en calle de Dulce Chacón</t>
        </is>
      </c>
      <c r="C141" t="inlineStr">
        <is>
          <t xml:space="preserve">Madrid</t>
        </is>
      </c>
      <c r="D141">
        <v>1390</v>
      </c>
      <c r="E141" t="inlineStr">
        <is>
          <t xml:space="preserve">50.00</t>
        </is>
      </c>
      <c r="F141">
        <v>27.8</v>
      </c>
      <c r="G141">
        <f>IFERROR(INDEX(04_Area_Stats!$D$5:$D$999,MATCH(C141,04_Area_Stats!$A$5:$A$999,0)),"")</f>
      </c>
      <c r="H141">
        <f>IFERROR(ROUND(D141*(03_Assumptions!$B$7+03_Assumptions!$B$8),0),"")</f>
      </c>
      <c r="I141">
        <f>IFERROR(ROUND(E141*G141*03_Assumptions!$B$38-D141-H141,0),"")</f>
      </c>
      <c r="J141"/>
      <c r="K141">
        <f>IFERROR(D141+H141+IF(J141="",MAX(I141,0),J141),"")</f>
      </c>
      <c r="L141">
        <f>IFERROR(K141/E141,"")</f>
      </c>
      <c r="M141">
        <f>IFERROR(ROUND(E141*G141-K141,0),"")</f>
      </c>
      <c r="N141">
        <f>IFERROR(M141/K141,"")</f>
      </c>
      <c r="O141"/>
      <c r="P141"/>
      <c r="Q141"/>
      <c r="R141"/>
      <c r="S141"/>
      <c r="T141"/>
    </row>
    <row r="142">
      <c r="A142" t="inlineStr">
        <is>
          <t xml:space="preserve">IDL-112397564</t>
        </is>
      </c>
      <c r="B142" t="inlineStr">
        <is>
          <t xml:space="preserve">Flat / apartment in Calle de la Madera, 28, Malasaña-Universidad, Madrid</t>
        </is>
      </c>
      <c r="C142" t="inlineStr">
        <is>
          <t xml:space="preserve">Madrid</t>
        </is>
      </c>
      <c r="D142">
        <v>1800</v>
      </c>
      <c r="E142" t="inlineStr">
        <is>
          <t xml:space="preserve">50.00</t>
        </is>
      </c>
      <c r="F142">
        <v>36</v>
      </c>
      <c r="G142">
        <f>IFERROR(INDEX(04_Area_Stats!$D$5:$D$999,MATCH(C142,04_Area_Stats!$A$5:$A$999,0)),"")</f>
      </c>
      <c r="H142">
        <f>IFERROR(ROUND(D142*(03_Assumptions!$B$7+03_Assumptions!$B$8),0),"")</f>
      </c>
      <c r="I142">
        <f>IFERROR(ROUND(E142*G142*03_Assumptions!$B$38-D142-H142,0),"")</f>
      </c>
      <c r="J142"/>
      <c r="K142">
        <f>IFERROR(D142+H142+IF(J142="",MAX(I142,0),J142),"")</f>
      </c>
      <c r="L142">
        <f>IFERROR(K142/E142,"")</f>
      </c>
      <c r="M142">
        <f>IFERROR(ROUND(E142*G142-K142,0),"")</f>
      </c>
      <c r="N142">
        <f>IFERROR(M142/K142,"")</f>
      </c>
      <c r="O142"/>
      <c r="P142"/>
      <c r="Q142"/>
      <c r="R142" t="inlineStr">
        <is>
          <t xml:space="preserve">3</t>
        </is>
      </c>
      <c r="S142" t="inlineStr">
        <is>
          <t xml:space="preserve">Y</t>
        </is>
      </c>
      <c r="T142" t="inlineStr">
        <is>
          <t xml:space="preserve">Good</t>
        </is>
      </c>
    </row>
    <row r="143">
      <c r="A143" t="inlineStr">
        <is>
          <t xml:space="preserve">IDL-112397518</t>
        </is>
      </c>
      <c r="B143" t="inlineStr">
        <is>
          <t xml:space="preserve">Flat / apartment in Calle de Guillermo de Osma, 4, Chopera, Madrid</t>
        </is>
      </c>
      <c r="C143" t="inlineStr">
        <is>
          <t xml:space="preserve">Madrid</t>
        </is>
      </c>
      <c r="D143">
        <v>2200</v>
      </c>
      <c r="E143" t="inlineStr">
        <is>
          <t xml:space="preserve">50.00</t>
        </is>
      </c>
      <c r="F143">
        <v>44</v>
      </c>
      <c r="G143">
        <f>IFERROR(INDEX(04_Area_Stats!$D$5:$D$999,MATCH(C143,04_Area_Stats!$A$5:$A$999,0)),"")</f>
      </c>
      <c r="H143">
        <f>IFERROR(ROUND(D143*(03_Assumptions!$B$7+03_Assumptions!$B$8),0),"")</f>
      </c>
      <c r="I143">
        <f>IFERROR(ROUND(E143*G143*03_Assumptions!$B$38-D143-H143,0),"")</f>
      </c>
      <c r="J143"/>
      <c r="K143">
        <f>IFERROR(D143+H143+IF(J143="",MAX(I143,0),J143),"")</f>
      </c>
      <c r="L143">
        <f>IFERROR(K143/E143,"")</f>
      </c>
      <c r="M143">
        <f>IFERROR(ROUND(E143*G143-K143,0),"")</f>
      </c>
      <c r="N143">
        <f>IFERROR(M143/K143,"")</f>
      </c>
      <c r="O143"/>
      <c r="P143"/>
      <c r="Q143"/>
      <c r="R143"/>
      <c r="S143" t="inlineStr">
        <is>
          <t xml:space="preserve">Y</t>
        </is>
      </c>
      <c r="T143" t="inlineStr">
        <is>
          <t xml:space="preserve">Good</t>
        </is>
      </c>
    </row>
    <row r="144">
      <c r="A144" t="inlineStr">
        <is>
          <t xml:space="preserve">FTC-188320149</t>
        </is>
      </c>
      <c r="B144" t="inlineStr">
        <is>
          <t xml:space="preserve">Piso en Calle del General Oráa, 20, Castellana</t>
        </is>
      </c>
      <c r="C144" t="inlineStr">
        <is>
          <t xml:space="preserve">Madrid Capital</t>
        </is>
      </c>
      <c r="D144">
        <v>1590</v>
      </c>
      <c r="E144" t="inlineStr">
        <is>
          <t xml:space="preserve">60.00</t>
        </is>
      </c>
      <c r="F144">
        <v>26.5</v>
      </c>
      <c r="G144">
        <f>IFERROR(INDEX(04_Area_Stats!$D$5:$D$999,MATCH(C144,04_Area_Stats!$A$5:$A$999,0)),"")</f>
      </c>
      <c r="H144">
        <f>IFERROR(ROUND(D144*(03_Assumptions!$B$7+03_Assumptions!$B$8),0),"")</f>
      </c>
      <c r="I144">
        <f>IFERROR(ROUND(E144*G144*03_Assumptions!$B$38-D144-H144,0),"")</f>
      </c>
      <c r="J144"/>
      <c r="K144">
        <f>IFERROR(D144+H144+IF(J144="",MAX(I144,0),J144),"")</f>
      </c>
      <c r="L144">
        <f>IFERROR(K144/E144,"")</f>
      </c>
      <c r="M144">
        <f>IFERROR(ROUND(E144*G144-K144,0),"")</f>
      </c>
      <c r="N144">
        <f>IFERROR(M144/K144,"")</f>
      </c>
      <c r="O144"/>
      <c r="P144"/>
      <c r="Q144"/>
      <c r="R144"/>
      <c r="S144"/>
      <c r="T144"/>
    </row>
    <row r="145">
      <c r="A145" t="inlineStr">
        <is>
          <t xml:space="preserve">IDL-112332125</t>
        </is>
      </c>
      <c r="B145" t="inlineStr">
        <is>
          <t xml:space="preserve">Flat / apartment in Calle Alverja, 5, Lucero, Madrid</t>
        </is>
      </c>
      <c r="C145" t="inlineStr">
        <is>
          <t xml:space="preserve">Madrid</t>
        </is>
      </c>
      <c r="D145">
        <v>1195</v>
      </c>
      <c r="E145" t="inlineStr">
        <is>
          <t xml:space="preserve">45.00</t>
        </is>
      </c>
      <c r="F145">
        <v>26.555555555556</v>
      </c>
      <c r="G145">
        <f>IFERROR(INDEX(04_Area_Stats!$D$5:$D$999,MATCH(C145,04_Area_Stats!$A$5:$A$999,0)),"")</f>
      </c>
      <c r="H145">
        <f>IFERROR(ROUND(D145*(03_Assumptions!$B$7+03_Assumptions!$B$8),0),"")</f>
      </c>
      <c r="I145">
        <f>IFERROR(ROUND(E145*G145*03_Assumptions!$B$38-D145-H145,0),"")</f>
      </c>
      <c r="J145"/>
      <c r="K145">
        <f>IFERROR(D145+H145+IF(J145="",MAX(I145,0),J145),"")</f>
      </c>
      <c r="L145">
        <f>IFERROR(K145/E145,"")</f>
      </c>
      <c r="M145">
        <f>IFERROR(ROUND(E145*G145-K145,0),"")</f>
      </c>
      <c r="N145">
        <f>IFERROR(M145/K145,"")</f>
      </c>
      <c r="O145"/>
      <c r="P145"/>
      <c r="Q145"/>
      <c r="R145"/>
      <c r="S145" t="inlineStr">
        <is>
          <t xml:space="preserve">N</t>
        </is>
      </c>
      <c r="T145" t="inlineStr">
        <is>
          <t xml:space="preserve">Good</t>
        </is>
      </c>
    </row>
    <row r="146">
      <c r="A146" t="inlineStr">
        <is>
          <t xml:space="preserve">IDL-112397579</t>
        </is>
      </c>
      <c r="B146" t="inlineStr">
        <is>
          <t xml:space="preserve">Flat / apartment in Calle Imperial, 1, Sol, Madrid</t>
        </is>
      </c>
      <c r="C146" t="inlineStr">
        <is>
          <t xml:space="preserve">Madrid</t>
        </is>
      </c>
      <c r="D146">
        <v>1250</v>
      </c>
      <c r="E146" t="inlineStr">
        <is>
          <t xml:space="preserve">43.00</t>
        </is>
      </c>
      <c r="F146">
        <v>29.06976744186</v>
      </c>
      <c r="G146">
        <f>IFERROR(INDEX(04_Area_Stats!$D$5:$D$999,MATCH(C146,04_Area_Stats!$A$5:$A$999,0)),"")</f>
      </c>
      <c r="H146">
        <f>IFERROR(ROUND(D146*(03_Assumptions!$B$7+03_Assumptions!$B$8),0),"")</f>
      </c>
      <c r="I146">
        <f>IFERROR(ROUND(E146*G146*03_Assumptions!$B$38-D146-H146,0),"")</f>
      </c>
      <c r="J146"/>
      <c r="K146">
        <f>IFERROR(D146+H146+IF(J146="",MAX(I146,0),J146),"")</f>
      </c>
      <c r="L146">
        <f>IFERROR(K146/E146,"")</f>
      </c>
      <c r="M146">
        <f>IFERROR(ROUND(E146*G146-K146,0),"")</f>
      </c>
      <c r="N146">
        <f>IFERROR(M146/K146,"")</f>
      </c>
      <c r="O146"/>
      <c r="P146"/>
      <c r="Q146"/>
      <c r="R146"/>
      <c r="S146" t="inlineStr">
        <is>
          <t xml:space="preserve">N</t>
        </is>
      </c>
      <c r="T146" t="inlineStr">
        <is>
          <t xml:space="preserve">Good</t>
        </is>
      </c>
    </row>
    <row r="147">
      <c r="A147" t="inlineStr">
        <is>
          <t xml:space="preserve">IDL-112295979</t>
        </is>
      </c>
      <c r="B147" t="inlineStr">
        <is>
          <t xml:space="preserve">Flat / apartment in Calle Mayor, 13, Sol, Madrid</t>
        </is>
      </c>
      <c r="C147" t="inlineStr">
        <is>
          <t xml:space="preserve">Madrid</t>
        </is>
      </c>
      <c r="D147">
        <v>2700</v>
      </c>
      <c r="E147" t="inlineStr">
        <is>
          <t xml:space="preserve">42.00</t>
        </is>
      </c>
      <c r="F147">
        <v>64.285714285714</v>
      </c>
      <c r="G147">
        <f>IFERROR(INDEX(04_Area_Stats!$D$5:$D$999,MATCH(C147,04_Area_Stats!$A$5:$A$999,0)),"")</f>
      </c>
      <c r="H147">
        <f>IFERROR(ROUND(D147*(03_Assumptions!$B$7+03_Assumptions!$B$8),0),"")</f>
      </c>
      <c r="I147">
        <f>IFERROR(ROUND(E147*G147*03_Assumptions!$B$38-D147-H147,0),"")</f>
      </c>
      <c r="J147"/>
      <c r="K147">
        <f>IFERROR(D147+H147+IF(J147="",MAX(I147,0),J147),"")</f>
      </c>
      <c r="L147">
        <f>IFERROR(K147/E147,"")</f>
      </c>
      <c r="M147">
        <f>IFERROR(ROUND(E147*G147-K147,0),"")</f>
      </c>
      <c r="N147">
        <f>IFERROR(M147/K147,"")</f>
      </c>
      <c r="O147"/>
      <c r="P147"/>
      <c r="Q147"/>
      <c r="R147"/>
      <c r="S147" t="inlineStr">
        <is>
          <t xml:space="preserve">Y</t>
        </is>
      </c>
      <c r="T147" t="inlineStr">
        <is>
          <t xml:space="preserve">Good</t>
        </is>
      </c>
    </row>
    <row r="148">
      <c r="A148" t="inlineStr">
        <is>
          <t xml:space="preserve">IDL-112397563</t>
        </is>
      </c>
      <c r="B148" t="inlineStr">
        <is>
          <t xml:space="preserve">Studio in Calle de Murillo, 8, Trafalgar, Madrid</t>
        </is>
      </c>
      <c r="C148" t="inlineStr">
        <is>
          <t xml:space="preserve">Madrid</t>
        </is>
      </c>
      <c r="D148">
        <v>1500</v>
      </c>
      <c r="E148" t="inlineStr">
        <is>
          <t xml:space="preserve">40.00</t>
        </is>
      </c>
      <c r="F148">
        <v>37.5</v>
      </c>
      <c r="G148">
        <f>IFERROR(INDEX(04_Area_Stats!$D$5:$D$999,MATCH(C148,04_Area_Stats!$A$5:$A$999,0)),"")</f>
      </c>
      <c r="H148">
        <f>IFERROR(ROUND(D148*(03_Assumptions!$B$7+03_Assumptions!$B$8),0),"")</f>
      </c>
      <c r="I148">
        <f>IFERROR(ROUND(E148*G148*03_Assumptions!$B$38-D148-H148,0),"")</f>
      </c>
      <c r="J148"/>
      <c r="K148">
        <f>IFERROR(D148+H148+IF(J148="",MAX(I148,0),J148),"")</f>
      </c>
      <c r="L148">
        <f>IFERROR(K148/E148,"")</f>
      </c>
      <c r="M148">
        <f>IFERROR(ROUND(E148*G148-K148,0),"")</f>
      </c>
      <c r="N148">
        <f>IFERROR(M148/K148,"")</f>
      </c>
      <c r="O148" t="inlineStr">
        <is>
          <t xml:space="preserve">COSMETIC</t>
        </is>
      </c>
      <c r="P148"/>
      <c r="Q148"/>
      <c r="R148"/>
      <c r="S148" t="inlineStr">
        <is>
          <t xml:space="preserve">Y</t>
        </is>
      </c>
      <c r="T148" t="inlineStr">
        <is>
          <t xml:space="preserve">Good</t>
        </is>
      </c>
    </row>
    <row r="149">
      <c r="A149" t="inlineStr">
        <is>
          <t xml:space="preserve">IDL-112397729</t>
        </is>
      </c>
      <c r="B149" t="inlineStr">
        <is>
          <t xml:space="preserve">Flat / apartment in Calle de la Pasa, 4, Palacio, Madrid</t>
        </is>
      </c>
      <c r="C149" t="inlineStr">
        <is>
          <t xml:space="preserve">Madrid</t>
        </is>
      </c>
      <c r="D149">
        <v>1550</v>
      </c>
      <c r="E149" t="inlineStr">
        <is>
          <t xml:space="preserve">40.00</t>
        </is>
      </c>
      <c r="F149">
        <v>38.75</v>
      </c>
      <c r="G149">
        <f>IFERROR(INDEX(04_Area_Stats!$D$5:$D$999,MATCH(C149,04_Area_Stats!$A$5:$A$999,0)),"")</f>
      </c>
      <c r="H149">
        <f>IFERROR(ROUND(D149*(03_Assumptions!$B$7+03_Assumptions!$B$8),0),"")</f>
      </c>
      <c r="I149">
        <f>IFERROR(ROUND(E149*G149*03_Assumptions!$B$38-D149-H149,0),"")</f>
      </c>
      <c r="J149"/>
      <c r="K149">
        <f>IFERROR(D149+H149+IF(J149="",MAX(I149,0),J149),"")</f>
      </c>
      <c r="L149">
        <f>IFERROR(K149/E149,"")</f>
      </c>
      <c r="M149">
        <f>IFERROR(ROUND(E149*G149-K149,0),"")</f>
      </c>
      <c r="N149">
        <f>IFERROR(M149/K149,"")</f>
      </c>
      <c r="O149"/>
      <c r="P149"/>
      <c r="Q149"/>
      <c r="R149"/>
      <c r="S149" t="inlineStr">
        <is>
          <t xml:space="preserve">Y</t>
        </is>
      </c>
      <c r="T149" t="inlineStr">
        <is>
          <t xml:space="preserve">Good</t>
        </is>
      </c>
    </row>
    <row r="150">
      <c r="A150" t="inlineStr">
        <is>
          <t xml:space="preserve">IDL-112397637</t>
        </is>
      </c>
      <c r="B150" t="inlineStr">
        <is>
          <t xml:space="preserve">Flat / apartment in Calle de Argente, 24, San Diego, Madrid</t>
        </is>
      </c>
      <c r="C150" t="inlineStr">
        <is>
          <t xml:space="preserve">Madrid</t>
        </is>
      </c>
      <c r="D150">
        <v>1300</v>
      </c>
      <c r="E150" t="inlineStr">
        <is>
          <t xml:space="preserve">40.00</t>
        </is>
      </c>
      <c r="F150">
        <v>32.5</v>
      </c>
      <c r="G150">
        <f>IFERROR(INDEX(04_Area_Stats!$D$5:$D$999,MATCH(C150,04_Area_Stats!$A$5:$A$999,0)),"")</f>
      </c>
      <c r="H150">
        <f>IFERROR(ROUND(D150*(03_Assumptions!$B$7+03_Assumptions!$B$8),0),"")</f>
      </c>
      <c r="I150">
        <f>IFERROR(ROUND(E150*G150*03_Assumptions!$B$38-D150-H150,0),"")</f>
      </c>
      <c r="J150"/>
      <c r="K150">
        <f>IFERROR(D150+H150+IF(J150="",MAX(I150,0),J150),"")</f>
      </c>
      <c r="L150">
        <f>IFERROR(K150/E150,"")</f>
      </c>
      <c r="M150">
        <f>IFERROR(ROUND(E150*G150-K150,0),"")</f>
      </c>
      <c r="N150">
        <f>IFERROR(M150/K150,"")</f>
      </c>
      <c r="O150"/>
      <c r="P150"/>
      <c r="Q150">
        <v>1923</v>
      </c>
      <c r="R150"/>
      <c r="S150" t="inlineStr">
        <is>
          <t xml:space="preserve">Y</t>
        </is>
      </c>
      <c r="T150" t="inlineStr">
        <is>
          <t xml:space="preserve">Good</t>
        </is>
      </c>
    </row>
    <row r="151">
      <c r="A151" t="inlineStr">
        <is>
          <t xml:space="preserve">IDL-112397580</t>
        </is>
      </c>
      <c r="B151" t="inlineStr">
        <is>
          <t xml:space="preserve">Flat / apartment in Camino de Ganapanes, 1, Peñagrande, Madrid</t>
        </is>
      </c>
      <c r="C151" t="inlineStr">
        <is>
          <t xml:space="preserve">Madrid</t>
        </is>
      </c>
      <c r="D151">
        <v>1450</v>
      </c>
      <c r="E151" t="inlineStr">
        <is>
          <t xml:space="preserve">40.00</t>
        </is>
      </c>
      <c r="F151">
        <v>36.25</v>
      </c>
      <c r="G151">
        <f>IFERROR(INDEX(04_Area_Stats!$D$5:$D$999,MATCH(C151,04_Area_Stats!$A$5:$A$999,0)),"")</f>
      </c>
      <c r="H151">
        <f>IFERROR(ROUND(D151*(03_Assumptions!$B$7+03_Assumptions!$B$8),0),"")</f>
      </c>
      <c r="I151">
        <f>IFERROR(ROUND(E151*G151*03_Assumptions!$B$38-D151-H151,0),"")</f>
      </c>
      <c r="J151"/>
      <c r="K151">
        <f>IFERROR(D151+H151+IF(J151="",MAX(I151,0),J151),"")</f>
      </c>
      <c r="L151">
        <f>IFERROR(K151/E151,"")</f>
      </c>
      <c r="M151">
        <f>IFERROR(ROUND(E151*G151-K151,0),"")</f>
      </c>
      <c r="N151">
        <f>IFERROR(M151/K151,"")</f>
      </c>
      <c r="O151"/>
      <c r="P151"/>
      <c r="Q151"/>
      <c r="R151"/>
      <c r="S151" t="inlineStr">
        <is>
          <t xml:space="preserve">Y</t>
        </is>
      </c>
      <c r="T151" t="inlineStr">
        <is>
          <t xml:space="preserve">Good</t>
        </is>
      </c>
    </row>
    <row r="152">
      <c r="A152" t="inlineStr">
        <is>
          <t xml:space="preserve">FTC-184124742</t>
        </is>
      </c>
      <c r="B152" t="inlineStr">
        <is>
          <t xml:space="preserve">Apartamento con ascensor en Ponzano, Ríos Rosas - Nuevos Ministerios</t>
        </is>
      </c>
      <c r="C152" t="inlineStr">
        <is>
          <t xml:space="preserve">Madrid Capital</t>
        </is>
      </c>
      <c r="D152">
        <v>2600</v>
      </c>
      <c r="E152" t="inlineStr">
        <is>
          <t xml:space="preserve">50.00</t>
        </is>
      </c>
      <c r="F152">
        <v>52</v>
      </c>
      <c r="G152">
        <f>IFERROR(INDEX(04_Area_Stats!$D$5:$D$999,MATCH(C152,04_Area_Stats!$A$5:$A$999,0)),"")</f>
      </c>
      <c r="H152">
        <f>IFERROR(ROUND(D152*(03_Assumptions!$B$7+03_Assumptions!$B$8),0),"")</f>
      </c>
      <c r="I152">
        <f>IFERROR(ROUND(E152*G152*03_Assumptions!$B$38-D152-H152,0),"")</f>
      </c>
      <c r="J152"/>
      <c r="K152">
        <f>IFERROR(D152+H152+IF(J152="",MAX(I152,0),J152),"")</f>
      </c>
      <c r="L152">
        <f>IFERROR(K152/E152,"")</f>
      </c>
      <c r="M152">
        <f>IFERROR(ROUND(E152*G152-K152,0),"")</f>
      </c>
      <c r="N152">
        <f>IFERROR(M152/K152,"")</f>
      </c>
      <c r="O152"/>
      <c r="P152"/>
      <c r="Q152"/>
      <c r="R152"/>
      <c r="S152" t="inlineStr">
        <is>
          <t xml:space="preserve">Y</t>
        </is>
      </c>
      <c r="T152"/>
    </row>
    <row r="153">
      <c r="A153" t="inlineStr">
        <is>
          <t xml:space="preserve">IDL-112397638</t>
        </is>
      </c>
      <c r="B153" t="inlineStr">
        <is>
          <t xml:space="preserve">Flat / apartment in Calle de Fernández de Oviedo, 16, Ciudad Jardín, Madrid</t>
        </is>
      </c>
      <c r="C153" t="inlineStr">
        <is>
          <t xml:space="preserve">Madrid</t>
        </is>
      </c>
      <c r="D153">
        <v>1200</v>
      </c>
      <c r="E153" t="inlineStr">
        <is>
          <t xml:space="preserve">36.00</t>
        </is>
      </c>
      <c r="F153">
        <v>33.333333333333</v>
      </c>
      <c r="G153">
        <f>IFERROR(INDEX(04_Area_Stats!$D$5:$D$999,MATCH(C153,04_Area_Stats!$A$5:$A$999,0)),"")</f>
      </c>
      <c r="H153">
        <f>IFERROR(ROUND(D153*(03_Assumptions!$B$7+03_Assumptions!$B$8),0),"")</f>
      </c>
      <c r="I153">
        <f>IFERROR(ROUND(E153*G153*03_Assumptions!$B$38-D153-H153,0),"")</f>
      </c>
      <c r="J153"/>
      <c r="K153">
        <f>IFERROR(D153+H153+IF(J153="",MAX(I153,0),J153),"")</f>
      </c>
      <c r="L153">
        <f>IFERROR(K153/E153,"")</f>
      </c>
      <c r="M153">
        <f>IFERROR(ROUND(E153*G153-K153,0),"")</f>
      </c>
      <c r="N153">
        <f>IFERROR(M153/K153,"")</f>
      </c>
      <c r="O153"/>
      <c r="P153"/>
      <c r="Q153"/>
      <c r="R153"/>
      <c r="S153" t="inlineStr">
        <is>
          <t xml:space="preserve">Y</t>
        </is>
      </c>
      <c r="T153" t="inlineStr">
        <is>
          <t xml:space="preserve">Good</t>
        </is>
      </c>
    </row>
    <row r="154">
      <c r="A154" t="inlineStr">
        <is>
          <t xml:space="preserve">IDL-112332395</t>
        </is>
      </c>
      <c r="B154" t="inlineStr">
        <is>
          <t xml:space="preserve">Flat / apartment in Calle de las Huertas, 1, Huertas-Cortes, Madrid</t>
        </is>
      </c>
      <c r="C154" t="inlineStr">
        <is>
          <t xml:space="preserve">Madrid</t>
        </is>
      </c>
      <c r="D154">
        <v>1200</v>
      </c>
      <c r="E154" t="inlineStr">
        <is>
          <t xml:space="preserve">35.00</t>
        </is>
      </c>
      <c r="F154">
        <v>34.285714285714</v>
      </c>
      <c r="G154">
        <f>IFERROR(INDEX(04_Area_Stats!$D$5:$D$999,MATCH(C154,04_Area_Stats!$A$5:$A$999,0)),"")</f>
      </c>
      <c r="H154">
        <f>IFERROR(ROUND(D154*(03_Assumptions!$B$7+03_Assumptions!$B$8),0),"")</f>
      </c>
      <c r="I154">
        <f>IFERROR(ROUND(E154*G154*03_Assumptions!$B$38-D154-H154,0),"")</f>
      </c>
      <c r="J154"/>
      <c r="K154">
        <f>IFERROR(D154+H154+IF(J154="",MAX(I154,0),J154),"")</f>
      </c>
      <c r="L154">
        <f>IFERROR(K154/E154,"")</f>
      </c>
      <c r="M154">
        <f>IFERROR(ROUND(E154*G154-K154,0),"")</f>
      </c>
      <c r="N154">
        <f>IFERROR(M154/K154,"")</f>
      </c>
      <c r="O154"/>
      <c r="P154"/>
      <c r="Q154"/>
      <c r="R154"/>
      <c r="S154" t="inlineStr">
        <is>
          <t xml:space="preserve">N</t>
        </is>
      </c>
      <c r="T154" t="inlineStr">
        <is>
          <t xml:space="preserve">Good</t>
        </is>
      </c>
    </row>
    <row r="155">
      <c r="A155" t="inlineStr">
        <is>
          <t xml:space="preserve">IDL-112397578</t>
        </is>
      </c>
      <c r="B155" t="inlineStr">
        <is>
          <t xml:space="preserve">Flat / apartment in Calle de Robledo, 6, Valdeacederas, Madrid</t>
        </is>
      </c>
      <c r="C155" t="inlineStr">
        <is>
          <t xml:space="preserve">Madrid</t>
        </is>
      </c>
      <c r="D155">
        <v>1200</v>
      </c>
      <c r="E155" t="inlineStr">
        <is>
          <t xml:space="preserve">35.00</t>
        </is>
      </c>
      <c r="F155">
        <v>34.285714285714</v>
      </c>
      <c r="G155">
        <f>IFERROR(INDEX(04_Area_Stats!$D$5:$D$999,MATCH(C155,04_Area_Stats!$A$5:$A$999,0)),"")</f>
      </c>
      <c r="H155">
        <f>IFERROR(ROUND(D155*(03_Assumptions!$B$7+03_Assumptions!$B$8),0),"")</f>
      </c>
      <c r="I155">
        <f>IFERROR(ROUND(E155*G155*03_Assumptions!$B$38-D155-H155,0),"")</f>
      </c>
      <c r="J155"/>
      <c r="K155">
        <f>IFERROR(D155+H155+IF(J155="",MAX(I155,0),J155),"")</f>
      </c>
      <c r="L155">
        <f>IFERROR(K155/E155,"")</f>
      </c>
      <c r="M155">
        <f>IFERROR(ROUND(E155*G155-K155,0),"")</f>
      </c>
      <c r="N155">
        <f>IFERROR(M155/K155,"")</f>
      </c>
      <c r="O155"/>
      <c r="P155"/>
      <c r="Q155"/>
      <c r="R155"/>
      <c r="S155" t="inlineStr">
        <is>
          <t xml:space="preserve">N</t>
        </is>
      </c>
      <c r="T155" t="inlineStr">
        <is>
          <t xml:space="preserve">Good</t>
        </is>
      </c>
    </row>
    <row r="156">
      <c r="A156" t="inlineStr">
        <is>
          <t xml:space="preserve">IDL-112397622</t>
        </is>
      </c>
      <c r="B156" t="inlineStr">
        <is>
          <t xml:space="preserve">Studio in Calle de San Marcos Nn, Chueca-Justicia, Madrid</t>
        </is>
      </c>
      <c r="C156" t="inlineStr">
        <is>
          <t xml:space="preserve">Madrid</t>
        </is>
      </c>
      <c r="D156">
        <v>1750</v>
      </c>
      <c r="E156" t="inlineStr">
        <is>
          <t xml:space="preserve">35.00</t>
        </is>
      </c>
      <c r="F156">
        <v>50</v>
      </c>
      <c r="G156">
        <f>IFERROR(INDEX(04_Area_Stats!$D$5:$D$999,MATCH(C156,04_Area_Stats!$A$5:$A$999,0)),"")</f>
      </c>
      <c r="H156">
        <f>IFERROR(ROUND(D156*(03_Assumptions!$B$7+03_Assumptions!$B$8),0),"")</f>
      </c>
      <c r="I156">
        <f>IFERROR(ROUND(E156*G156*03_Assumptions!$B$38-D156-H156,0),"")</f>
      </c>
      <c r="J156"/>
      <c r="K156">
        <f>IFERROR(D156+H156+IF(J156="",MAX(I156,0),J156),"")</f>
      </c>
      <c r="L156">
        <f>IFERROR(K156/E156,"")</f>
      </c>
      <c r="M156">
        <f>IFERROR(ROUND(E156*G156-K156,0),"")</f>
      </c>
      <c r="N156">
        <f>IFERROR(M156/K156,"")</f>
      </c>
      <c r="O156"/>
      <c r="P156"/>
      <c r="Q156"/>
      <c r="R156"/>
      <c r="S156" t="inlineStr">
        <is>
          <t xml:space="preserve">N</t>
        </is>
      </c>
      <c r="T156" t="inlineStr">
        <is>
          <t xml:space="preserve">Good</t>
        </is>
      </c>
    </row>
    <row r="157">
      <c r="A157" t="inlineStr">
        <is>
          <t xml:space="preserve">IDL-112397624</t>
        </is>
      </c>
      <c r="B157" t="inlineStr">
        <is>
          <t xml:space="preserve">Studio in Calle Nicolás Godoy Nn, Almendrales, Madrid</t>
        </is>
      </c>
      <c r="C157" t="inlineStr">
        <is>
          <t xml:space="preserve">Madrid</t>
        </is>
      </c>
      <c r="D157">
        <v>1400</v>
      </c>
      <c r="E157" t="inlineStr">
        <is>
          <t xml:space="preserve">35.00</t>
        </is>
      </c>
      <c r="F157">
        <v>40</v>
      </c>
      <c r="G157">
        <f>IFERROR(INDEX(04_Area_Stats!$D$5:$D$999,MATCH(C157,04_Area_Stats!$A$5:$A$999,0)),"")</f>
      </c>
      <c r="H157">
        <f>IFERROR(ROUND(D157*(03_Assumptions!$B$7+03_Assumptions!$B$8),0),"")</f>
      </c>
      <c r="I157">
        <f>IFERROR(ROUND(E157*G157*03_Assumptions!$B$38-D157-H157,0),"")</f>
      </c>
      <c r="J157"/>
      <c r="K157">
        <f>IFERROR(D157+H157+IF(J157="",MAX(I157,0),J157),"")</f>
      </c>
      <c r="L157">
        <f>IFERROR(K157/E157,"")</f>
      </c>
      <c r="M157">
        <f>IFERROR(ROUND(E157*G157-K157,0),"")</f>
      </c>
      <c r="N157">
        <f>IFERROR(M157/K157,"")</f>
      </c>
      <c r="O157"/>
      <c r="P157"/>
      <c r="Q157"/>
      <c r="R157"/>
      <c r="S157" t="inlineStr">
        <is>
          <t xml:space="preserve">N</t>
        </is>
      </c>
      <c r="T157" t="inlineStr">
        <is>
          <t xml:space="preserve">Good</t>
        </is>
      </c>
    </row>
    <row r="158">
      <c r="A158" t="inlineStr">
        <is>
          <t xml:space="preserve">IDL-112332169</t>
        </is>
      </c>
      <c r="B158" t="inlineStr">
        <is>
          <t xml:space="preserve">Studio in Calle Nicolás Godoy Nn, Almendrales, Madrid</t>
        </is>
      </c>
      <c r="C158" t="inlineStr">
        <is>
          <t xml:space="preserve">Madrid</t>
        </is>
      </c>
      <c r="D158">
        <v>1320</v>
      </c>
      <c r="E158" t="inlineStr">
        <is>
          <t xml:space="preserve">35.00</t>
        </is>
      </c>
      <c r="F158">
        <v>37.714285714286</v>
      </c>
      <c r="G158">
        <f>IFERROR(INDEX(04_Area_Stats!$D$5:$D$999,MATCH(C158,04_Area_Stats!$A$5:$A$999,0)),"")</f>
      </c>
      <c r="H158">
        <f>IFERROR(ROUND(D158*(03_Assumptions!$B$7+03_Assumptions!$B$8),0),"")</f>
      </c>
      <c r="I158">
        <f>IFERROR(ROUND(E158*G158*03_Assumptions!$B$38-D158-H158,0),"")</f>
      </c>
      <c r="J158"/>
      <c r="K158">
        <f>IFERROR(D158+H158+IF(J158="",MAX(I158,0),J158),"")</f>
      </c>
      <c r="L158">
        <f>IFERROR(K158/E158,"")</f>
      </c>
      <c r="M158">
        <f>IFERROR(ROUND(E158*G158-K158,0),"")</f>
      </c>
      <c r="N158">
        <f>IFERROR(M158/K158,"")</f>
      </c>
      <c r="O158"/>
      <c r="P158"/>
      <c r="Q158"/>
      <c r="R158"/>
      <c r="S158" t="inlineStr">
        <is>
          <t xml:space="preserve">N</t>
        </is>
      </c>
      <c r="T158" t="inlineStr">
        <is>
          <t xml:space="preserve">Good</t>
        </is>
      </c>
    </row>
    <row r="159">
      <c r="A159" t="inlineStr">
        <is>
          <t xml:space="preserve">IDL-112397623</t>
        </is>
      </c>
      <c r="B159" t="inlineStr">
        <is>
          <t xml:space="preserve">Studio in Calle de San Marcos Nn, Chueca-Justicia, Madrid</t>
        </is>
      </c>
      <c r="C159" t="inlineStr">
        <is>
          <t xml:space="preserve">Madrid</t>
        </is>
      </c>
      <c r="D159">
        <v>1690</v>
      </c>
      <c r="E159" t="inlineStr">
        <is>
          <t xml:space="preserve">35.00</t>
        </is>
      </c>
      <c r="F159">
        <v>48.285714285714</v>
      </c>
      <c r="G159">
        <f>IFERROR(INDEX(04_Area_Stats!$D$5:$D$999,MATCH(C159,04_Area_Stats!$A$5:$A$999,0)),"")</f>
      </c>
      <c r="H159">
        <f>IFERROR(ROUND(D159*(03_Assumptions!$B$7+03_Assumptions!$B$8),0),"")</f>
      </c>
      <c r="I159">
        <f>IFERROR(ROUND(E159*G159*03_Assumptions!$B$38-D159-H159,0),"")</f>
      </c>
      <c r="J159"/>
      <c r="K159">
        <f>IFERROR(D159+H159+IF(J159="",MAX(I159,0),J159),"")</f>
      </c>
      <c r="L159">
        <f>IFERROR(K159/E159,"")</f>
      </c>
      <c r="M159">
        <f>IFERROR(ROUND(E159*G159-K159,0),"")</f>
      </c>
      <c r="N159">
        <f>IFERROR(M159/K159,"")</f>
      </c>
      <c r="O159"/>
      <c r="P159"/>
      <c r="Q159"/>
      <c r="R159"/>
      <c r="S159" t="inlineStr">
        <is>
          <t xml:space="preserve">N</t>
        </is>
      </c>
      <c r="T159" t="inlineStr">
        <is>
          <t xml:space="preserve">Good</t>
        </is>
      </c>
    </row>
    <row r="160">
      <c r="A160" t="inlineStr">
        <is>
          <t xml:space="preserve">IDL-112397609</t>
        </is>
      </c>
      <c r="B160" t="inlineStr">
        <is>
          <t xml:space="preserve">Flat / apartment in Calle de Ricardo Ortiz, 72, Ventas, Madrid</t>
        </is>
      </c>
      <c r="C160" t="inlineStr">
        <is>
          <t xml:space="preserve">Madrid</t>
        </is>
      </c>
      <c r="D160">
        <v>940</v>
      </c>
      <c r="E160" t="inlineStr">
        <is>
          <t xml:space="preserve">33.00</t>
        </is>
      </c>
      <c r="F160">
        <v>28.484848484848</v>
      </c>
      <c r="G160">
        <f>IFERROR(INDEX(04_Area_Stats!$D$5:$D$999,MATCH(C160,04_Area_Stats!$A$5:$A$999,0)),"")</f>
      </c>
      <c r="H160">
        <f>IFERROR(ROUND(D160*(03_Assumptions!$B$7+03_Assumptions!$B$8),0),"")</f>
      </c>
      <c r="I160">
        <f>IFERROR(ROUND(E160*G160*03_Assumptions!$B$38-D160-H160,0),"")</f>
      </c>
      <c r="J160"/>
      <c r="K160">
        <f>IFERROR(D160+H160+IF(J160="",MAX(I160,0),J160),"")</f>
      </c>
      <c r="L160">
        <f>IFERROR(K160/E160,"")</f>
      </c>
      <c r="M160">
        <f>IFERROR(ROUND(E160*G160-K160,0),"")</f>
      </c>
      <c r="N160">
        <f>IFERROR(M160/K160,"")</f>
      </c>
      <c r="O160"/>
      <c r="P160"/>
      <c r="Q160"/>
      <c r="R160"/>
      <c r="S160" t="inlineStr">
        <is>
          <t xml:space="preserve">N</t>
        </is>
      </c>
      <c r="T160" t="inlineStr">
        <is>
          <t xml:space="preserve">Good</t>
        </is>
      </c>
    </row>
    <row r="161">
      <c r="A161" t="inlineStr">
        <is>
          <t xml:space="preserve">YAE-jht::real-estate::60515-112401853</t>
        </is>
      </c>
      <c r="B161" t="inlineStr">
        <is>
          <t xml:space="preserve">Estudio en alquiler, Castilla en Chamartín en Madrid</t>
        </is>
      </c>
      <c r="C161" t="inlineStr">
        <is>
          <t xml:space="preserve">Madrid</t>
        </is>
      </c>
      <c r="D161">
        <v>1200</v>
      </c>
      <c r="E161" t="inlineStr">
        <is>
          <t xml:space="preserve">32.00</t>
        </is>
      </c>
      <c r="F161">
        <v>37.5</v>
      </c>
      <c r="G161">
        <f>IFERROR(INDEX(04_Area_Stats!$D$5:$D$999,MATCH(C161,04_Area_Stats!$A$5:$A$999,0)),"")</f>
      </c>
      <c r="H161">
        <f>IFERROR(ROUND(D161*(03_Assumptions!$B$7+03_Assumptions!$B$8),0),"")</f>
      </c>
      <c r="I161">
        <f>IFERROR(ROUND(E161*G161*03_Assumptions!$B$38-D161-H161,0),"")</f>
      </c>
      <c r="J161"/>
      <c r="K161">
        <f>IFERROR(D161+H161+IF(J161="",MAX(I161,0),J161),"")</f>
      </c>
      <c r="L161">
        <f>IFERROR(K161/E161,"")</f>
      </c>
      <c r="M161">
        <f>IFERROR(ROUND(E161*G161-K161,0),"")</f>
      </c>
      <c r="N161">
        <f>IFERROR(M161/K161,"")</f>
      </c>
      <c r="O161"/>
      <c r="P161"/>
      <c r="Q161"/>
      <c r="R161"/>
      <c r="S161" t="inlineStr">
        <is>
          <t xml:space="preserve">Y</t>
        </is>
      </c>
      <c r="T161" t="inlineStr">
        <is>
          <t xml:space="preserve">Good</t>
        </is>
      </c>
    </row>
    <row r="162">
      <c r="A162" t="inlineStr">
        <is>
          <t xml:space="preserve">IDL-112397490</t>
        </is>
      </c>
      <c r="B162" t="inlineStr">
        <is>
          <t xml:space="preserve">Studio in Paseo de la Castellana, 249, Ventilla-Almenara, Madrid</t>
        </is>
      </c>
      <c r="C162" t="inlineStr">
        <is>
          <t xml:space="preserve">Madrid</t>
        </is>
      </c>
      <c r="D162">
        <v>1200</v>
      </c>
      <c r="E162" t="inlineStr">
        <is>
          <t xml:space="preserve">32.00</t>
        </is>
      </c>
      <c r="F162">
        <v>37.5</v>
      </c>
      <c r="G162">
        <f>IFERROR(INDEX(04_Area_Stats!$D$5:$D$999,MATCH(C162,04_Area_Stats!$A$5:$A$999,0)),"")</f>
      </c>
      <c r="H162">
        <f>IFERROR(ROUND(D162*(03_Assumptions!$B$7+03_Assumptions!$B$8),0),"")</f>
      </c>
      <c r="I162">
        <f>IFERROR(ROUND(E162*G162*03_Assumptions!$B$38-D162-H162,0),"")</f>
      </c>
      <c r="J162"/>
      <c r="K162">
        <f>IFERROR(D162+H162+IF(J162="",MAX(I162,0),J162),"")</f>
      </c>
      <c r="L162">
        <f>IFERROR(K162/E162,"")</f>
      </c>
      <c r="M162">
        <f>IFERROR(ROUND(E162*G162-K162,0),"")</f>
      </c>
      <c r="N162">
        <f>IFERROR(M162/K162,"")</f>
      </c>
      <c r="O162"/>
      <c r="P162"/>
      <c r="Q162"/>
      <c r="R162"/>
      <c r="S162" t="inlineStr">
        <is>
          <t xml:space="preserve">N</t>
        </is>
      </c>
      <c r="T162" t="inlineStr">
        <is>
          <t xml:space="preserve">Good</t>
        </is>
      </c>
    </row>
    <row r="163">
      <c r="A163" t="inlineStr">
        <is>
          <t xml:space="preserve">IDL-112397451</t>
        </is>
      </c>
      <c r="B163" t="inlineStr">
        <is>
          <t xml:space="preserve">Studio in Paseo de la Castellana Nn, Bernabéu-Hispanoamérica, Madrid</t>
        </is>
      </c>
      <c r="C163" t="inlineStr">
        <is>
          <t xml:space="preserve">Madrid</t>
        </is>
      </c>
      <c r="D163">
        <v>1200</v>
      </c>
      <c r="E163" t="inlineStr">
        <is>
          <t xml:space="preserve">32.00</t>
        </is>
      </c>
      <c r="F163">
        <v>37.5</v>
      </c>
      <c r="G163">
        <f>IFERROR(INDEX(04_Area_Stats!$D$5:$D$999,MATCH(C163,04_Area_Stats!$A$5:$A$999,0)),"")</f>
      </c>
      <c r="H163">
        <f>IFERROR(ROUND(D163*(03_Assumptions!$B$7+03_Assumptions!$B$8),0),"")</f>
      </c>
      <c r="I163">
        <f>IFERROR(ROUND(E163*G163*03_Assumptions!$B$38-D163-H163,0),"")</f>
      </c>
      <c r="J163"/>
      <c r="K163">
        <f>IFERROR(D163+H163+IF(J163="",MAX(I163,0),J163),"")</f>
      </c>
      <c r="L163">
        <f>IFERROR(K163/E163,"")</f>
      </c>
      <c r="M163">
        <f>IFERROR(ROUND(E163*G163-K163,0),"")</f>
      </c>
      <c r="N163">
        <f>IFERROR(M163/K163,"")</f>
      </c>
      <c r="O163"/>
      <c r="P163"/>
      <c r="Q163"/>
      <c r="R163"/>
      <c r="S163" t="inlineStr">
        <is>
          <t xml:space="preserve">N</t>
        </is>
      </c>
      <c r="T163" t="inlineStr">
        <is>
          <t xml:space="preserve">Good</t>
        </is>
      </c>
    </row>
    <row r="164">
      <c r="A164" t="inlineStr">
        <is>
          <t xml:space="preserve">IDL-112397521</t>
        </is>
      </c>
      <c r="B164" t="inlineStr">
        <is>
          <t xml:space="preserve">Flat / apartment in Calle de Gonzalo Herrero, 13, Valdeacederas, Madrid</t>
        </is>
      </c>
      <c r="C164" t="inlineStr">
        <is>
          <t xml:space="preserve">Madrid</t>
        </is>
      </c>
      <c r="D164">
        <v>1400</v>
      </c>
      <c r="E164" t="inlineStr">
        <is>
          <t xml:space="preserve">30.00</t>
        </is>
      </c>
      <c r="F164">
        <v>46.666666666667</v>
      </c>
      <c r="G164">
        <f>IFERROR(INDEX(04_Area_Stats!$D$5:$D$999,MATCH(C164,04_Area_Stats!$A$5:$A$999,0)),"")</f>
      </c>
      <c r="H164">
        <f>IFERROR(ROUND(D164*(03_Assumptions!$B$7+03_Assumptions!$B$8),0),"")</f>
      </c>
      <c r="I164">
        <f>IFERROR(ROUND(E164*G164*03_Assumptions!$B$38-D164-H164,0),"")</f>
      </c>
      <c r="J164"/>
      <c r="K164">
        <f>IFERROR(D164+H164+IF(J164="",MAX(I164,0),J164),"")</f>
      </c>
      <c r="L164">
        <f>IFERROR(K164/E164,"")</f>
      </c>
      <c r="M164">
        <f>IFERROR(ROUND(E164*G164-K164,0),"")</f>
      </c>
      <c r="N164">
        <f>IFERROR(M164/K164,"")</f>
      </c>
      <c r="O164"/>
      <c r="P164"/>
      <c r="Q164"/>
      <c r="R164"/>
      <c r="S164" t="inlineStr">
        <is>
          <t xml:space="preserve">Y</t>
        </is>
      </c>
      <c r="T164" t="inlineStr">
        <is>
          <t xml:space="preserve">Good</t>
        </is>
      </c>
    </row>
    <row r="165">
      <c r="A165" t="inlineStr">
        <is>
          <t xml:space="preserve">IDL-112332116</t>
        </is>
      </c>
      <c r="B165" t="inlineStr">
        <is>
          <t xml:space="preserve">Flat / apartment in Calle de Cebreros, 64, Lucero, Madrid</t>
        </is>
      </c>
      <c r="C165" t="inlineStr">
        <is>
          <t xml:space="preserve">Madrid</t>
        </is>
      </c>
      <c r="D165">
        <v>940</v>
      </c>
      <c r="E165" t="inlineStr">
        <is>
          <t xml:space="preserve">30.00</t>
        </is>
      </c>
      <c r="F165">
        <v>31.333333333333</v>
      </c>
      <c r="G165">
        <f>IFERROR(INDEX(04_Area_Stats!$D$5:$D$999,MATCH(C165,04_Area_Stats!$A$5:$A$999,0)),"")</f>
      </c>
      <c r="H165">
        <f>IFERROR(ROUND(D165*(03_Assumptions!$B$7+03_Assumptions!$B$8),0),"")</f>
      </c>
      <c r="I165">
        <f>IFERROR(ROUND(E165*G165*03_Assumptions!$B$38-D165-H165,0),"")</f>
      </c>
      <c r="J165"/>
      <c r="K165">
        <f>IFERROR(D165+H165+IF(J165="",MAX(I165,0),J165),"")</f>
      </c>
      <c r="L165">
        <f>IFERROR(K165/E165,"")</f>
      </c>
      <c r="M165">
        <f>IFERROR(ROUND(E165*G165-K165,0),"")</f>
      </c>
      <c r="N165">
        <f>IFERROR(M165/K165,"")</f>
      </c>
      <c r="O165"/>
      <c r="P165"/>
      <c r="Q165"/>
      <c r="R165"/>
      <c r="S165" t="inlineStr">
        <is>
          <t xml:space="preserve">N</t>
        </is>
      </c>
      <c r="T165" t="inlineStr">
        <is>
          <t xml:space="preserve">Good</t>
        </is>
      </c>
    </row>
    <row r="166">
      <c r="A166" t="inlineStr">
        <is>
          <t xml:space="preserve">IDL-112397596</t>
        </is>
      </c>
      <c r="B166" t="inlineStr">
        <is>
          <t xml:space="preserve">Studio in Paseo de la Castellana Nn, Bernabéu-Hispanoamérica, Madrid</t>
        </is>
      </c>
      <c r="C166" t="inlineStr">
        <is>
          <t xml:space="preserve">Madrid</t>
        </is>
      </c>
      <c r="D166">
        <v>1000</v>
      </c>
      <c r="E166" t="inlineStr">
        <is>
          <t xml:space="preserve">30.00</t>
        </is>
      </c>
      <c r="F166">
        <v>33.333333333333</v>
      </c>
      <c r="G166">
        <f>IFERROR(INDEX(04_Area_Stats!$D$5:$D$999,MATCH(C166,04_Area_Stats!$A$5:$A$999,0)),"")</f>
      </c>
      <c r="H166">
        <f>IFERROR(ROUND(D166*(03_Assumptions!$B$7+03_Assumptions!$B$8),0),"")</f>
      </c>
      <c r="I166">
        <f>IFERROR(ROUND(E166*G166*03_Assumptions!$B$38-D166-H166,0),"")</f>
      </c>
      <c r="J166"/>
      <c r="K166">
        <f>IFERROR(D166+H166+IF(J166="",MAX(I166,0),J166),"")</f>
      </c>
      <c r="L166">
        <f>IFERROR(K166/E166,"")</f>
      </c>
      <c r="M166">
        <f>IFERROR(ROUND(E166*G166-K166,0),"")</f>
      </c>
      <c r="N166">
        <f>IFERROR(M166/K166,"")</f>
      </c>
      <c r="O166"/>
      <c r="P166"/>
      <c r="Q166"/>
      <c r="R166"/>
      <c r="S166" t="inlineStr">
        <is>
          <t xml:space="preserve">N</t>
        </is>
      </c>
      <c r="T166" t="inlineStr">
        <is>
          <t xml:space="preserve">Good</t>
        </is>
      </c>
    </row>
    <row r="167">
      <c r="A167" t="inlineStr">
        <is>
          <t xml:space="preserve">IDL-112397743</t>
        </is>
      </c>
      <c r="B167" t="inlineStr">
        <is>
          <t xml:space="preserve">Studio in Goya, Madrid</t>
        </is>
      </c>
      <c r="C167" t="inlineStr">
        <is>
          <t xml:space="preserve">Madrid</t>
        </is>
      </c>
      <c r="D167">
        <v>1100</v>
      </c>
      <c r="E167" t="inlineStr">
        <is>
          <t xml:space="preserve">30.00</t>
        </is>
      </c>
      <c r="F167">
        <v>36.666666666667</v>
      </c>
      <c r="G167">
        <f>IFERROR(INDEX(04_Area_Stats!$D$5:$D$999,MATCH(C167,04_Area_Stats!$A$5:$A$999,0)),"")</f>
      </c>
      <c r="H167">
        <f>IFERROR(ROUND(D167*(03_Assumptions!$B$7+03_Assumptions!$B$8),0),"")</f>
      </c>
      <c r="I167">
        <f>IFERROR(ROUND(E167*G167*03_Assumptions!$B$38-D167-H167,0),"")</f>
      </c>
      <c r="J167"/>
      <c r="K167">
        <f>IFERROR(D167+H167+IF(J167="",MAX(I167,0),J167),"")</f>
      </c>
      <c r="L167">
        <f>IFERROR(K167/E167,"")</f>
      </c>
      <c r="M167">
        <f>IFERROR(ROUND(E167*G167-K167,0),"")</f>
      </c>
      <c r="N167">
        <f>IFERROR(M167/K167,"")</f>
      </c>
      <c r="O167"/>
      <c r="P167"/>
      <c r="Q167"/>
      <c r="R167"/>
      <c r="S167" t="inlineStr">
        <is>
          <t xml:space="preserve">N</t>
        </is>
      </c>
      <c r="T167" t="inlineStr">
        <is>
          <t xml:space="preserve">Good</t>
        </is>
      </c>
    </row>
    <row r="168">
      <c r="A168" t="inlineStr">
        <is>
          <t xml:space="preserve">IDL-112397374</t>
        </is>
      </c>
      <c r="B168" t="inlineStr">
        <is>
          <t xml:space="preserve">Studio in Paseo de la Castellana Nn, Bernabéu-Hispanoamérica, Madrid</t>
        </is>
      </c>
      <c r="C168" t="inlineStr">
        <is>
          <t xml:space="preserve">Madrid</t>
        </is>
      </c>
      <c r="D168">
        <v>1200</v>
      </c>
      <c r="E168" t="inlineStr">
        <is>
          <t xml:space="preserve">30.00</t>
        </is>
      </c>
      <c r="F168">
        <v>40</v>
      </c>
      <c r="G168">
        <f>IFERROR(INDEX(04_Area_Stats!$D$5:$D$999,MATCH(C168,04_Area_Stats!$A$5:$A$999,0)),"")</f>
      </c>
      <c r="H168">
        <f>IFERROR(ROUND(D168*(03_Assumptions!$B$7+03_Assumptions!$B$8),0),"")</f>
      </c>
      <c r="I168">
        <f>IFERROR(ROUND(E168*G168*03_Assumptions!$B$38-D168-H168,0),"")</f>
      </c>
      <c r="J168"/>
      <c r="K168">
        <f>IFERROR(D168+H168+IF(J168="",MAX(I168,0),J168),"")</f>
      </c>
      <c r="L168">
        <f>IFERROR(K168/E168,"")</f>
      </c>
      <c r="M168">
        <f>IFERROR(ROUND(E168*G168-K168,0),"")</f>
      </c>
      <c r="N168">
        <f>IFERROR(M168/K168,"")</f>
      </c>
      <c r="O168"/>
      <c r="P168"/>
      <c r="Q168"/>
      <c r="R168"/>
      <c r="S168" t="inlineStr">
        <is>
          <t xml:space="preserve">N</t>
        </is>
      </c>
      <c r="T168" t="inlineStr">
        <is>
          <t xml:space="preserve">Good</t>
        </is>
      </c>
    </row>
    <row r="169">
      <c r="A169" t="inlineStr">
        <is>
          <t xml:space="preserve">YAE-jht::real-estate::60515-112401852</t>
        </is>
      </c>
      <c r="B169" t="inlineStr">
        <is>
          <t xml:space="preserve">Estudio en alquiler en paseo De la Castellana, Cuatro Caminos en Tetuán en Madrid</t>
        </is>
      </c>
      <c r="C169" t="inlineStr">
        <is>
          <t xml:space="preserve">Madrid</t>
        </is>
      </c>
      <c r="D169">
        <v>1000</v>
      </c>
      <c r="E169" t="inlineStr">
        <is>
          <t xml:space="preserve">26.00</t>
        </is>
      </c>
      <c r="F169">
        <v>38.461538461538</v>
      </c>
      <c r="G169">
        <f>IFERROR(INDEX(04_Area_Stats!$D$5:$D$999,MATCH(C169,04_Area_Stats!$A$5:$A$999,0)),"")</f>
      </c>
      <c r="H169">
        <f>IFERROR(ROUND(D169*(03_Assumptions!$B$7+03_Assumptions!$B$8),0),"")</f>
      </c>
      <c r="I169">
        <f>IFERROR(ROUND(E169*G169*03_Assumptions!$B$38-D169-H169,0),"")</f>
      </c>
      <c r="J169"/>
      <c r="K169">
        <f>IFERROR(D169+H169+IF(J169="",MAX(I169,0),J169),"")</f>
      </c>
      <c r="L169">
        <f>IFERROR(K169/E169,"")</f>
      </c>
      <c r="M169">
        <f>IFERROR(ROUND(E169*G169-K169,0),"")</f>
      </c>
      <c r="N169">
        <f>IFERROR(M169/K169,"")</f>
      </c>
      <c r="O169"/>
      <c r="P169"/>
      <c r="Q169"/>
      <c r="R169"/>
      <c r="S169"/>
      <c r="T169" t="inlineStr">
        <is>
          <t xml:space="preserve">Good</t>
        </is>
      </c>
    </row>
    <row r="170">
      <c r="A170" t="inlineStr">
        <is>
          <t xml:space="preserve">IDL-112328124</t>
        </is>
      </c>
      <c r="B170" t="inlineStr">
        <is>
          <t xml:space="preserve">Studio in Avenida del Doctor Federico Rubio y Galí, 11, Bellas Vistas, Madrid</t>
        </is>
      </c>
      <c r="C170" t="inlineStr">
        <is>
          <t xml:space="preserve">Madrid</t>
        </is>
      </c>
      <c r="D170">
        <v>1400</v>
      </c>
      <c r="E170" t="inlineStr">
        <is>
          <t xml:space="preserve">15.00</t>
        </is>
      </c>
      <c r="F170">
        <v>93.333333333333</v>
      </c>
      <c r="G170">
        <f>IFERROR(INDEX(04_Area_Stats!$D$5:$D$999,MATCH(C170,04_Area_Stats!$A$5:$A$999,0)),"")</f>
      </c>
      <c r="H170">
        <f>IFERROR(ROUND(D170*(03_Assumptions!$B$7+03_Assumptions!$B$8),0),"")</f>
      </c>
      <c r="I170">
        <f>IFERROR(ROUND(E170*G170*03_Assumptions!$B$38-D170-H170,0),"")</f>
      </c>
      <c r="J170"/>
      <c r="K170">
        <f>IFERROR(D170+H170+IF(J170="",MAX(I170,0),J170),"")</f>
      </c>
      <c r="L170">
        <f>IFERROR(K170/E170,"")</f>
      </c>
      <c r="M170">
        <f>IFERROR(ROUND(E170*G170-K170,0),"")</f>
      </c>
      <c r="N170">
        <f>IFERROR(M170/K170,"")</f>
      </c>
      <c r="O170"/>
      <c r="P170"/>
      <c r="Q170"/>
      <c r="R170"/>
      <c r="S170" t="inlineStr">
        <is>
          <t xml:space="preserve">N</t>
        </is>
      </c>
      <c r="T170" t="inlineStr">
        <is>
          <t xml:space="preserve">Good</t>
        </is>
      </c>
    </row>
    <row r="171">
      <c r="A171" t="inlineStr">
        <is>
          <t xml:space="preserve">MIL-562720453</t>
        </is>
      </c>
      <c r="B171" t="inlineStr">
        <is>
          <t xml:space="preserve">Collado Villalba</t>
        </is>
      </c>
      <c r="C171" t="inlineStr">
        <is>
          <t xml:space="preserve">Collado Villalba</t>
        </is>
      </c>
      <c r="D171">
        <v>375</v>
      </c>
      <c r="E171"/>
      <c r="F171"/>
      <c r="G171">
        <f>IFERROR(INDEX(04_Area_Stats!$D$5:$D$999,MATCH(C171,04_Area_Stats!$A$5:$A$999,0)),"")</f>
      </c>
      <c r="H171">
        <f>IFERROR(ROUND(D171*(03_Assumptions!$B$7+03_Assumptions!$B$8),0),"")</f>
      </c>
      <c r="I171">
        <f>IFERROR(ROUND(E171*G171*03_Assumptions!$B$38-D171-H171,0),"")</f>
      </c>
      <c r="J171"/>
      <c r="K171">
        <f>IFERROR(D171+H171+IF(J171="",MAX(I171,0),J171),"")</f>
      </c>
      <c r="L171">
        <f>IFERROR(K171/E171,"")</f>
      </c>
      <c r="M171">
        <f>IFERROR(ROUND(E171*G171-K171,0),"")</f>
      </c>
      <c r="N171">
        <f>IFERROR(M171/K171,"")</f>
      </c>
      <c r="O171"/>
      <c r="P171"/>
      <c r="Q171"/>
      <c r="R171"/>
      <c r="S171"/>
      <c r="T171"/>
    </row>
    <row r="172">
      <c r="A172" t="inlineStr">
        <is>
          <t xml:space="preserve">MIL-545821114</t>
        </is>
      </c>
      <c r="B172" t="inlineStr">
        <is>
          <t xml:space="preserve">Burjassot</t>
        </is>
      </c>
      <c r="C172" t="inlineStr">
        <is>
          <t xml:space="preserve">Burjassot</t>
        </is>
      </c>
      <c r="D172">
        <v>400</v>
      </c>
      <c r="E172"/>
      <c r="F172"/>
      <c r="G172">
        <f>IFERROR(INDEX(04_Area_Stats!$D$5:$D$999,MATCH(C172,04_Area_Stats!$A$5:$A$999,0)),"")</f>
      </c>
      <c r="H172">
        <f>IFERROR(ROUND(D172*(03_Assumptions!$B$7+03_Assumptions!$B$8),0),"")</f>
      </c>
      <c r="I172">
        <f>IFERROR(ROUND(E172*G172*03_Assumptions!$B$38-D172-H172,0),"")</f>
      </c>
      <c r="J172"/>
      <c r="K172">
        <f>IFERROR(D172+H172+IF(J172="",MAX(I172,0),J172),"")</f>
      </c>
      <c r="L172">
        <f>IFERROR(K172/E172,"")</f>
      </c>
      <c r="M172">
        <f>IFERROR(ROUND(E172*G172-K172,0),"")</f>
      </c>
      <c r="N172">
        <f>IFERROR(M172/K172,"")</f>
      </c>
      <c r="O172" t="inlineStr">
        <is>
          <t xml:space="preserve">FULL</t>
        </is>
      </c>
      <c r="P172"/>
      <c r="Q172">
        <v>2025</v>
      </c>
      <c r="R172" t="inlineStr">
        <is>
          <t xml:space="preserve">1º</t>
        </is>
      </c>
      <c r="S172" t="inlineStr">
        <is>
          <t xml:space="preserve">N</t>
        </is>
      </c>
      <c r="T172" t="inlineStr">
        <is>
          <t xml:space="preserve">Renovated</t>
        </is>
      </c>
    </row>
    <row r="173">
      <c r="A173" t="inlineStr">
        <is>
          <t xml:space="preserve">MIL-610415554</t>
        </is>
      </c>
      <c r="B173" t="inlineStr">
        <is>
          <t xml:space="preserve">Casco Antiguo - Pl. del Mentidero</t>
        </is>
      </c>
      <c r="C173" t="inlineStr">
        <is>
          <t xml:space="preserve">Cádiz</t>
        </is>
      </c>
      <c r="D173">
        <v>300</v>
      </c>
      <c r="E173"/>
      <c r="F173"/>
      <c r="G173">
        <f>IFERROR(INDEX(04_Area_Stats!$D$5:$D$999,MATCH(C173,04_Area_Stats!$A$5:$A$999,0)),"")</f>
      </c>
      <c r="H173">
        <f>IFERROR(ROUND(D173*(03_Assumptions!$B$7+03_Assumptions!$B$8),0),"")</f>
      </c>
      <c r="I173">
        <f>IFERROR(ROUND(E173*G173*03_Assumptions!$B$38-D173-H173,0),"")</f>
      </c>
      <c r="J173"/>
      <c r="K173">
        <f>IFERROR(D173+H173+IF(J173="",MAX(I173,0),J173),"")</f>
      </c>
      <c r="L173">
        <f>IFERROR(K173/E173,"")</f>
      </c>
      <c r="M173">
        <f>IFERROR(ROUND(E173*G173-K173,0),"")</f>
      </c>
      <c r="N173">
        <f>IFERROR(M173/K173,"")</f>
      </c>
      <c r="O173"/>
      <c r="P173"/>
      <c r="Q173"/>
      <c r="R173"/>
      <c r="S173"/>
      <c r="T173"/>
    </row>
    <row r="174">
      <c r="A174" t="inlineStr">
        <is>
          <t xml:space="preserve">MIL-598092011</t>
        </is>
      </c>
      <c r="B174" t="inlineStr">
        <is>
          <t xml:space="preserve">Leganés</t>
        </is>
      </c>
      <c r="C174" t="inlineStr">
        <is>
          <t xml:space="preserve">Leganés</t>
        </is>
      </c>
      <c r="D174">
        <v>385</v>
      </c>
      <c r="E174"/>
      <c r="F174"/>
      <c r="G174">
        <f>IFERROR(INDEX(04_Area_Stats!$D$5:$D$999,MATCH(C174,04_Area_Stats!$A$5:$A$999,0)),"")</f>
      </c>
      <c r="H174">
        <f>IFERROR(ROUND(D174*(03_Assumptions!$B$7+03_Assumptions!$B$8),0),"")</f>
      </c>
      <c r="I174">
        <f>IFERROR(ROUND(E174*G174*03_Assumptions!$B$38-D174-H174,0),"")</f>
      </c>
      <c r="J174"/>
      <c r="K174">
        <f>IFERROR(D174+H174+IF(J174="",MAX(I174,0),J174),"")</f>
      </c>
      <c r="L174">
        <f>IFERROR(K174/E174,"")</f>
      </c>
      <c r="M174">
        <f>IFERROR(ROUND(E174*G174-K174,0),"")</f>
      </c>
      <c r="N174">
        <f>IFERROR(M174/K174,"")</f>
      </c>
      <c r="O174"/>
      <c r="P174"/>
      <c r="Q174"/>
      <c r="R174"/>
      <c r="S174"/>
      <c r="T174"/>
    </row>
    <row r="175">
      <c r="A175" t="inlineStr">
        <is>
          <t xml:space="preserve">MIL-604019996</t>
        </is>
      </c>
      <c r="B175" t="inlineStr">
        <is>
          <t xml:space="preserve">Madrid Capital</t>
        </is>
      </c>
      <c r="C175" t="inlineStr">
        <is>
          <t xml:space="preserve">Madrid</t>
        </is>
      </c>
      <c r="D175">
        <v>480</v>
      </c>
      <c r="E175"/>
      <c r="F175"/>
      <c r="G175">
        <f>IFERROR(INDEX(04_Area_Stats!$D$5:$D$999,MATCH(C175,04_Area_Stats!$A$5:$A$999,0)),"")</f>
      </c>
      <c r="H175">
        <f>IFERROR(ROUND(D175*(03_Assumptions!$B$7+03_Assumptions!$B$8),0),"")</f>
      </c>
      <c r="I175">
        <f>IFERROR(ROUND(E175*G175*03_Assumptions!$B$38-D175-H175,0),"")</f>
      </c>
      <c r="J175"/>
      <c r="K175">
        <f>IFERROR(D175+H175+IF(J175="",MAX(I175,0),J175),"")</f>
      </c>
      <c r="L175">
        <f>IFERROR(K175/E175,"")</f>
      </c>
      <c r="M175">
        <f>IFERROR(ROUND(E175*G175-K175,0),"")</f>
      </c>
      <c r="N175">
        <f>IFERROR(M175/K175,"")</f>
      </c>
      <c r="O175"/>
      <c r="P175"/>
      <c r="Q175"/>
      <c r="R175"/>
      <c r="S175"/>
      <c r="T175" t="inlineStr">
        <is>
          <t xml:space="preserve">New build</t>
        </is>
      </c>
    </row>
    <row r="176">
      <c r="A176" t="inlineStr">
        <is>
          <t xml:space="preserve">MIL-526070686</t>
        </is>
      </c>
      <c r="B176" t="inlineStr">
        <is>
          <t xml:space="preserve">Centro</t>
        </is>
      </c>
      <c r="C176" t="inlineStr">
        <is>
          <t xml:space="preserve">Mahon/Mao</t>
        </is>
      </c>
      <c r="D176">
        <v>367</v>
      </c>
      <c r="E176"/>
      <c r="F176"/>
      <c r="G176">
        <f>IFERROR(INDEX(04_Area_Stats!$D$5:$D$999,MATCH(C176,04_Area_Stats!$A$5:$A$999,0)),"")</f>
      </c>
      <c r="H176">
        <f>IFERROR(ROUND(D176*(03_Assumptions!$B$7+03_Assumptions!$B$8),0),"")</f>
      </c>
      <c r="I176">
        <f>IFERROR(ROUND(E176*G176*03_Assumptions!$B$38-D176-H176,0),"")</f>
      </c>
      <c r="J176"/>
      <c r="K176">
        <f>IFERROR(D176+H176+IF(J176="",MAX(I176,0),J176),"")</f>
      </c>
      <c r="L176">
        <f>IFERROR(K176/E176,"")</f>
      </c>
      <c r="M176">
        <f>IFERROR(ROUND(E176*G176-K176,0),"")</f>
      </c>
      <c r="N176">
        <f>IFERROR(M176/K176,"")</f>
      </c>
      <c r="O176"/>
      <c r="P176"/>
      <c r="Q176"/>
      <c r="R176"/>
      <c r="S176"/>
      <c r="T176"/>
    </row>
    <row r="177">
      <c r="A177" t="inlineStr">
        <is>
          <t xml:space="preserve">MIL-526162968</t>
        </is>
      </c>
      <c r="B177" t="inlineStr">
        <is>
          <t xml:space="preserve">Plaça dels Pins - Carrer del Bisbe Sever</t>
        </is>
      </c>
      <c r="C177" t="inlineStr">
        <is>
          <t xml:space="preserve">Ciutadella de Menorca/Ciudadela</t>
        </is>
      </c>
      <c r="D177">
        <v>367</v>
      </c>
      <c r="E177"/>
      <c r="F177"/>
      <c r="G177">
        <f>IFERROR(INDEX(04_Area_Stats!$D$5:$D$999,MATCH(C177,04_Area_Stats!$A$5:$A$999,0)),"")</f>
      </c>
      <c r="H177">
        <f>IFERROR(ROUND(D177*(03_Assumptions!$B$7+03_Assumptions!$B$8),0),"")</f>
      </c>
      <c r="I177">
        <f>IFERROR(ROUND(E177*G177*03_Assumptions!$B$38-D177-H177,0),"")</f>
      </c>
      <c r="J177"/>
      <c r="K177">
        <f>IFERROR(D177+H177+IF(J177="",MAX(I177,0),J177),"")</f>
      </c>
      <c r="L177">
        <f>IFERROR(K177/E177,"")</f>
      </c>
      <c r="M177">
        <f>IFERROR(ROUND(E177*G177-K177,0),"")</f>
      </c>
      <c r="N177">
        <f>IFERROR(M177/K177,"")</f>
      </c>
      <c r="O177"/>
      <c r="P177"/>
      <c r="Q177"/>
      <c r="R177"/>
      <c r="S177"/>
      <c r="T177"/>
    </row>
    <row r="178">
      <c r="A178" t="inlineStr">
        <is>
          <t xml:space="preserve">MIL-610283910</t>
        </is>
      </c>
      <c r="B178" t="inlineStr">
        <is>
          <t xml:space="preserve">Estación de tren - Av. Ferrocarril</t>
        </is>
      </c>
      <c r="C178" t="inlineStr">
        <is>
          <t xml:space="preserve">Agra Dos Mallos</t>
        </is>
      </c>
      <c r="D178">
        <v>350</v>
      </c>
      <c r="E178"/>
      <c r="F178"/>
      <c r="G178">
        <f>IFERROR(INDEX(04_Area_Stats!$D$5:$D$999,MATCH(C178,04_Area_Stats!$A$5:$A$999,0)),"")</f>
      </c>
      <c r="H178">
        <f>IFERROR(ROUND(D178*(03_Assumptions!$B$7+03_Assumptions!$B$8),0),"")</f>
      </c>
      <c r="I178">
        <f>IFERROR(ROUND(E178*G178*03_Assumptions!$B$38-D178-H178,0),"")</f>
      </c>
      <c r="J178"/>
      <c r="K178">
        <f>IFERROR(D178+H178+IF(J178="",MAX(I178,0),J178),"")</f>
      </c>
      <c r="L178">
        <f>IFERROR(K178/E178,"")</f>
      </c>
      <c r="M178">
        <f>IFERROR(ROUND(E178*G178-K178,0),"")</f>
      </c>
      <c r="N178">
        <f>IFERROR(M178/K178,"")</f>
      </c>
      <c r="O178"/>
      <c r="P178"/>
      <c r="Q178"/>
      <c r="R178"/>
      <c r="S178"/>
      <c r="T178"/>
    </row>
    <row r="179">
      <c r="A179" t="inlineStr">
        <is>
          <t xml:space="preserve">MIL-609373791</t>
        </is>
      </c>
      <c r="B179" t="inlineStr">
        <is>
          <t xml:space="preserve">Cuatro Caminos - Rúa Caballeros</t>
        </is>
      </c>
      <c r="C179" t="inlineStr">
        <is>
          <t xml:space="preserve">A Coruña</t>
        </is>
      </c>
      <c r="D179">
        <v>350</v>
      </c>
      <c r="E179"/>
      <c r="F179"/>
      <c r="G179">
        <f>IFERROR(INDEX(04_Area_Stats!$D$5:$D$999,MATCH(C179,04_Area_Stats!$A$5:$A$999,0)),"")</f>
      </c>
      <c r="H179">
        <f>IFERROR(ROUND(D179*(03_Assumptions!$B$7+03_Assumptions!$B$8),0),"")</f>
      </c>
      <c r="I179">
        <f>IFERROR(ROUND(E179*G179*03_Assumptions!$B$38-D179-H179,0),"")</f>
      </c>
      <c r="J179"/>
      <c r="K179">
        <f>IFERROR(D179+H179+IF(J179="",MAX(I179,0),J179),"")</f>
      </c>
      <c r="L179">
        <f>IFERROR(K179/E179,"")</f>
      </c>
      <c r="M179">
        <f>IFERROR(ROUND(E179*G179-K179,0),"")</f>
      </c>
      <c r="N179">
        <f>IFERROR(M179/K179,"")</f>
      </c>
      <c r="O179"/>
      <c r="P179"/>
      <c r="Q179"/>
      <c r="R179"/>
      <c r="S179"/>
      <c r="T179"/>
    </row>
  </sheetData>
</worksheet>
</file>

<file path=xl/worksheets/sheet4.xml><?xml version="1.0" encoding="utf-8"?>
<worksheet xmlns="http://schemas.openxmlformats.org/spreadsheetml/2006/main">
  <dimension ref="A1:K11"/>
  <sheetViews>
    <sheetView workbookViewId="0">
      <pane xSplit="2" ySplit="1" topLeftCell="C2" activePane="bottomRight" state="frozen"/>
    </sheetView>
  </sheetViews>
  <sheetFormatPr defaultRowHeight="15"/>
  <sheetData>
    <row r="4">
      <c r="A4" s="7" t="inlineStr">
        <is>
          <t xml:space="preserve">Property ID</t>
        </is>
      </c>
      <c r="B4" s="7" t="inlineStr">
        <is>
          <t xml:space="preserve">Property</t>
        </is>
      </c>
      <c r="C4" s="7" t="inlineStr">
        <is>
          <t xml:space="preserve">Municipality</t>
        </is>
      </c>
      <c r="D4" s="7" t="inlineStr">
        <is>
          <t xml:space="preserve">Price</t>
        </is>
      </c>
      <c r="E4" s="7" t="inlineStr">
        <is>
          <t xml:space="preserve">Flag</t>
        </is>
      </c>
      <c r="F4" s="7" t="inlineStr">
        <is>
          <t xml:space="preserve">Tier</t>
        </is>
      </c>
      <c r="G4" s="7" t="inlineStr">
        <is>
          <t xml:space="preserve">Source sentence</t>
        </is>
      </c>
      <c r="H4" s="7" t="inlineStr">
        <is>
          <t xml:space="preserve">What it means</t>
        </is>
      </c>
      <c r="I4" s="7" t="inlineStr">
        <is>
          <t xml:space="preserve">Verify with</t>
        </is>
      </c>
      <c r="J4" s="7" t="inlineStr">
        <is>
          <t xml:space="preserve">Checked?</t>
        </is>
      </c>
      <c r="K4" s="7" t="inlineStr">
        <is>
          <t xml:space="preserve">Outcome</t>
        </is>
      </c>
    </row>
    <row r="5">
      <c r="A5" t="inlineStr">
        <is>
          <t xml:space="preserve">MIL-545821114</t>
        </is>
      </c>
      <c r="B5" t="inlineStr">
        <is>
          <t xml:space="preserve">Burjassot</t>
        </is>
      </c>
      <c r="C5" t="inlineStr">
        <is>
          <t xml:space="preserve">Burjassot</t>
        </is>
      </c>
      <c r="D5">
        <v>400</v>
      </c>
      <c r="E5" t="inlineStr">
        <is>
          <t xml:space="preserve">TENANTED</t>
        </is>
      </c>
      <c r="F5" t="inlineStr">
        <is>
          <t xml:space="preserve">Negotiable</t>
        </is>
      </c>
      <c r="G5" t="inlineStr">
        <is>
          <t xml:space="preserve">2 ya ocupadas actualmente con estudiantes</t>
        </is>
      </c>
      <c r="H5" t="inlineStr">
        <is>
          <t xml:space="preserve">Fastigheten har redan två hyresgäster på plats, vilket begränsar din tillgång och fullständiga kontroll tills deras hyresavtal upphör.</t>
        </is>
      </c>
      <c r="I5" t="inlineStr">
        <is>
          <t xml:space="preserve">Contrato de arrendamiento / Administrador de fincas</t>
        </is>
      </c>
      <c r="J5"/>
      <c r="K5"/>
    </row>
    <row r="6">
      <c r="A6" t="inlineStr">
        <is>
          <t xml:space="preserve">IDL-112393853</t>
        </is>
      </c>
      <c r="B6" t="inlineStr">
        <is>
          <t xml:space="preserve">Flat / apartment in Magnolio, La Puya - La Ermita, Marbella</t>
        </is>
      </c>
      <c r="C6" t="inlineStr">
        <is>
          <t xml:space="preserve">Marbella</t>
        </is>
      </c>
      <c r="D6">
        <v>251000</v>
      </c>
      <c r="E6" t="inlineStr">
        <is>
          <t xml:space="preserve">TENANTED</t>
        </is>
      </c>
      <c r="F6" t="inlineStr">
        <is>
          <t xml:space="preserve">Negotiable</t>
        </is>
      </c>
      <c r="G6" t="inlineStr">
        <is>
          <t xml:space="preserve">RENTED PROPERTY, ONLY FOR INVESTORS, AS IT CANNOT BE VISITED</t>
        </is>
      </c>
      <c r="H6" t="inlineStr">
        <is>
          <t xml:space="preserve">Fastigheten kan inte besökas och är redan uthyrd till en hyresgäst, vilket innebär att köparen övertar den befintliga hyresgästen och hyresavtalet.</t>
        </is>
      </c>
      <c r="I6" t="inlineStr">
        <is>
          <t xml:space="preserve">rental contract (contrato de alquiler) and property viewing restrictions</t>
        </is>
      </c>
      <c r="J6"/>
      <c r="K6"/>
    </row>
    <row r="7">
      <c r="A7" t="inlineStr">
        <is>
          <t xml:space="preserve">IDL-112393779</t>
        </is>
      </c>
      <c r="B7" t="inlineStr">
        <is>
          <t xml:space="preserve">Flat / apartment in Calle de Marcasitas, Nagüeles, Marbella</t>
        </is>
      </c>
      <c r="C7" t="inlineStr">
        <is>
          <t xml:space="preserve">Marbella</t>
        </is>
      </c>
      <c r="D7">
        <v>495000</v>
      </c>
      <c r="E7" t="inlineStr">
        <is>
          <t xml:space="preserve">AREA_MISMATCH</t>
        </is>
      </c>
      <c r="F7" t="inlineStr">
        <is>
          <t xml:space="preserve">Costly</t>
        </is>
      </c>
      <c r="G7" t="inlineStr">
        <is>
          <t xml:space="preserve">Description says 160 m², listing says 200 m² (20% difference)</t>
        </is>
      </c>
      <c r="H7" t="inlineStr">
        <is>
          <t xml:space="preserve">Den beskrivna storleken stämmer inte med annonsens uppgivna storlek — bekräfta den verkliga ytan innan du lägger ett bud.</t>
        </is>
      </c>
      <c r="I7" t="inlineStr">
        <is>
          <t xml:space="preserve">nota simple / catastro</t>
        </is>
      </c>
      <c r="J7"/>
      <c r="K7"/>
    </row>
    <row r="8">
      <c r="A8" t="inlineStr">
        <is>
          <t xml:space="preserve">IDL-112369973</t>
        </is>
      </c>
      <c r="B8" t="inlineStr">
        <is>
          <t xml:space="preserve">Terraced house in Urbanizacion Bello Horizonte 4, San Pedro Pueblo, Marbella</t>
        </is>
      </c>
      <c r="C8" t="inlineStr">
        <is>
          <t xml:space="preserve">Marbella</t>
        </is>
      </c>
      <c r="D8">
        <v>459000</v>
      </c>
      <c r="E8" t="inlineStr">
        <is>
          <t xml:space="preserve">REFORMA_INTEGRAL</t>
        </is>
      </c>
      <c r="F8" t="inlineStr">
        <is>
          <t xml:space="preserve">Negotiable</t>
        </is>
      </c>
      <c r="G8" t="inlineStr">
        <is>
          <t xml:space="preserve">The complete structure and enclosures have been executed, leaving the main room with smooth white interior walls. The structure of the new bathroom and its exterior face are presented in exposed brick, offering a perfect blank canvas for the final buyer to choose and execute the finishes to their liking.</t>
        </is>
      </c>
      <c r="H8" t="inlineStr">
        <is>
          <t xml:space="preserve">Köparen måste slutföra ombyggnaden av en delvis färdigställd markplanutbyggnad, vilket gör detta till ett betydande renoveringsprojekt med extra kostnader och tidsram.</t>
        </is>
      </c>
      <c r="I8" t="inlineStr">
        <is>
          <t xml:space="preserve">architect's report (informe técnico), building surveyor</t>
        </is>
      </c>
      <c r="J8"/>
      <c r="K8"/>
    </row>
    <row r="9">
      <c r="A9" t="inlineStr">
        <is>
          <t xml:space="preserve">IDL-112393082</t>
        </is>
      </c>
      <c r="B9" t="inlineStr">
        <is>
          <t xml:space="preserve">Flat / apartment in Avenida de Barcelona, Linda Vista-Nueva Alcántara-Cortijo Blanco, Marbella</t>
        </is>
      </c>
      <c r="C9" t="inlineStr">
        <is>
          <t xml:space="preserve">Marbella</t>
        </is>
      </c>
      <c r="D9">
        <v>570000</v>
      </c>
      <c r="E9" t="inlineStr">
        <is>
          <t xml:space="preserve">AREA_MISMATCH</t>
        </is>
      </c>
      <c r="F9" t="inlineStr">
        <is>
          <t xml:space="preserve">Costly</t>
        </is>
      </c>
      <c r="G9" t="inlineStr">
        <is>
          <t xml:space="preserve">Description says 128 m², listing says 152 m² (16% difference)</t>
        </is>
      </c>
      <c r="H9" t="inlineStr">
        <is>
          <t xml:space="preserve">Den beskrivna storleken stämmer inte med annonsens uppgivna storlek — bekräfta den verkliga ytan innan du lägger ett bud.</t>
        </is>
      </c>
      <c r="I9" t="inlineStr">
        <is>
          <t xml:space="preserve">nota simple / catastro</t>
        </is>
      </c>
      <c r="J9"/>
      <c r="K9"/>
    </row>
    <row r="10">
      <c r="A10" t="inlineStr">
        <is>
          <t xml:space="preserve">IDL-112397582</t>
        </is>
      </c>
      <c r="B10" t="inlineStr">
        <is>
          <t xml:space="preserve">Flat / apartment in Paseo de la Castellana, 292, Castilla, Madrid</t>
        </is>
      </c>
      <c r="C10" t="inlineStr">
        <is>
          <t xml:space="preserve">Madrid</t>
        </is>
      </c>
      <c r="D10">
        <v>1800</v>
      </c>
      <c r="E10" t="inlineStr">
        <is>
          <t xml:space="preserve">TENANTED</t>
        </is>
      </c>
      <c r="F10" t="inlineStr">
        <is>
          <t xml:space="preserve">Negotiable</t>
        </is>
      </c>
      <c r="G10" t="inlineStr">
        <is>
          <t xml:space="preserve">TEMPORARY RENTAL Temporary rental apartment</t>
        </is>
      </c>
      <c r="H10" t="inlineStr">
        <is>
          <t xml:space="preserve">Fastigheten är uthyrd till en hyresgäst och du kan inte ta den i besittning omedelbar; du måste vänta tills hyresavtalet löper ut eller förhandla om förtida uppsägning.</t>
        </is>
      </c>
      <c r="I10" t="inlineStr">
        <is>
          <t xml:space="preserve">contrato de arrendamiento</t>
        </is>
      </c>
      <c r="J10"/>
      <c r="K10"/>
    </row>
    <row r="11">
      <c r="A11" t="inlineStr">
        <is>
          <t xml:space="preserve">IDL-112397563</t>
        </is>
      </c>
      <c r="B11" t="inlineStr">
        <is>
          <t xml:space="preserve">Studio in Calle de Murillo, 8, Trafalgar, Madrid</t>
        </is>
      </c>
      <c r="C11" t="inlineStr">
        <is>
          <t xml:space="preserve">Madrid</t>
        </is>
      </c>
      <c r="D11">
        <v>1500</v>
      </c>
      <c r="E11" t="inlineStr">
        <is>
          <t xml:space="preserve">TENANTED</t>
        </is>
      </c>
      <c r="F11" t="inlineStr">
        <is>
          <t xml:space="preserve">Negotiable</t>
        </is>
      </c>
      <c r="G11" t="inlineStr">
        <is>
          <t xml:space="preserve">No viewings at the moment as there is a tenant</t>
        </is>
      </c>
      <c r="H11" t="inlineStr">
        <is>
          <t xml:space="preserve">Fastigheten är för närvarande uthyrd till en annan hyresgäst och blir endast tillgänglig på det angivna utgångsdatumet.</t>
        </is>
      </c>
      <c r="I11" t="inlineStr">
        <is>
          <t xml:space="preserve">rental contract, administrador, landlord</t>
        </is>
      </c>
      <c r="J11"/>
      <c r="K11"/>
    </row>
  </sheetData>
</worksheet>
</file>

<file path=xl/worksheets/sheet5.xml><?xml version="1.0" encoding="utf-8"?>
<worksheet xmlns="http://schemas.openxmlformats.org/spreadsheetml/2006/main">
  <dimension ref="A1:BN176"/>
  <sheetViews>
    <sheetView workbookViewId="0">
      <pane xSplit="2" ySplit="1" topLeftCell="C2" activePane="bottomRight" state="frozen"/>
    </sheetView>
  </sheetViews>
  <sheetFormatPr defaultRowHeight="15"/>
  <cols>
    <col min="1" max="1" width="16" customWidth="1"/>
    <col min="2" max="2" width="12" customWidth="1"/>
    <col min="3" max="3" width="16" customWidth="1"/>
    <col min="4" max="4" width="30" customWidth="1"/>
    <col min="5" max="6" width="11" customWidth="1"/>
    <col min="7" max="7" width="12" customWidth="1"/>
    <col min="8" max="8" width="34" customWidth="1"/>
  </cols>
  <sheetData>
    <row r="1">
      <c r="A1" s="7" t="inlineStr">
        <is>
          <t xml:space="preserve">Property ID</t>
        </is>
      </c>
      <c r="B1" s="7" t="inlineStr">
        <is>
          <t xml:space="preserve">Source</t>
        </is>
      </c>
      <c r="C1" s="7" t="inlineStr">
        <is>
          <t xml:space="preserve">Source Listing ID</t>
        </is>
      </c>
      <c r="D1" s="7" t="inlineStr">
        <is>
          <t xml:space="preserve">URL</t>
        </is>
      </c>
      <c r="E1" s="7" t="inlineStr">
        <is>
          <t xml:space="preserve">First Seen</t>
        </is>
      </c>
      <c r="F1" s="7" t="inlineStr">
        <is>
          <t xml:space="preserve">Last Seen</t>
        </is>
      </c>
      <c r="G1" s="7" t="inlineStr">
        <is>
          <t xml:space="preserve">Status</t>
        </is>
      </c>
      <c r="H1" s="7" t="inlineStr">
        <is>
          <t xml:space="preserve">Title</t>
        </is>
      </c>
      <c r="I1" s="7" t="inlineStr">
        <is>
          <t xml:space="preserve">Operation</t>
        </is>
      </c>
      <c r="J1" s="7" t="inlineStr">
        <is>
          <t xml:space="preserve">Property Type</t>
        </is>
      </c>
      <c r="K1" s="7" t="inlineStr">
        <is>
          <t xml:space="preserve">Country</t>
        </is>
      </c>
      <c r="L1" s="7" t="inlineStr">
        <is>
          <t xml:space="preserve">Region</t>
        </is>
      </c>
      <c r="M1" s="7" t="inlineStr">
        <is>
          <t xml:space="preserve">Province</t>
        </is>
      </c>
      <c r="N1" s="7" t="inlineStr">
        <is>
          <t xml:space="preserve">Municipality</t>
        </is>
      </c>
      <c r="O1" s="7" t="inlineStr">
        <is>
          <t xml:space="preserve">District / Barrio</t>
        </is>
      </c>
      <c r="P1" s="7" t="inlineStr">
        <is>
          <t xml:space="preserve">Postal Code</t>
        </is>
      </c>
      <c r="Q1" s="7" t="inlineStr">
        <is>
          <t xml:space="preserve">Latitude</t>
        </is>
      </c>
      <c r="R1" s="7" t="inlineStr">
        <is>
          <t xml:space="preserve">Longitude</t>
        </is>
      </c>
      <c r="S1" s="7" t="inlineStr">
        <is>
          <t xml:space="preserve">Price (EUR)</t>
        </is>
      </c>
      <c r="T1" s="7" t="inlineStr">
        <is>
          <t xml:space="preserve">Previous Price (EUR)</t>
        </is>
      </c>
      <c r="U1" s="7" t="inlineStr">
        <is>
          <t xml:space="preserve">Price Change %</t>
        </is>
      </c>
      <c r="V1" s="7" t="inlineStr">
        <is>
          <t xml:space="preserve">Days on Market</t>
        </is>
      </c>
      <c r="W1" s="7" t="inlineStr">
        <is>
          <t xml:space="preserve">Built m2</t>
        </is>
      </c>
      <c r="X1" s="7" t="inlineStr">
        <is>
          <t xml:space="preserve">Usable m2</t>
        </is>
      </c>
      <c r="Y1" s="7" t="inlineStr">
        <is>
          <t xml:space="preserve">Plot m2</t>
        </is>
      </c>
      <c r="Z1" s="7" t="inlineStr">
        <is>
          <t xml:space="preserve">EUR per m2</t>
        </is>
      </c>
      <c r="AA1" s="7" t="inlineStr">
        <is>
          <t xml:space="preserve">Area Median EUR/m2</t>
        </is>
      </c>
      <c r="AB1" s="7" t="inlineStr">
        <is>
          <t xml:space="preserve">vs Area Median %</t>
        </is>
      </c>
      <c r="AC1" s="7" t="inlineStr">
        <is>
          <t xml:space="preserve">Rooms</t>
        </is>
      </c>
      <c r="AD1" s="7" t="inlineStr">
        <is>
          <t xml:space="preserve">Bathrooms</t>
        </is>
      </c>
      <c r="AE1" s="7" t="inlineStr">
        <is>
          <t xml:space="preserve">Floor</t>
        </is>
      </c>
      <c r="AF1" s="7" t="inlineStr">
        <is>
          <t xml:space="preserve">Year Built</t>
        </is>
      </c>
      <c r="AG1" s="7" t="inlineStr">
        <is>
          <t xml:space="preserve">Condition</t>
        </is>
      </c>
      <c r="AH1" s="7" t="inlineStr">
        <is>
          <t xml:space="preserve">Energy Rating</t>
        </is>
      </c>
      <c r="AI1" s="7" t="inlineStr">
        <is>
          <t xml:space="preserve">Lift</t>
        </is>
      </c>
      <c r="AJ1" s="7" t="inlineStr">
        <is>
          <t xml:space="preserve">Terrace</t>
        </is>
      </c>
      <c r="AK1" s="7" t="inlineStr">
        <is>
          <t xml:space="preserve">Garden</t>
        </is>
      </c>
      <c r="AL1" s="7" t="inlineStr">
        <is>
          <t xml:space="preserve">Pool</t>
        </is>
      </c>
      <c r="AM1" s="7" t="inlineStr">
        <is>
          <t xml:space="preserve">Parking</t>
        </is>
      </c>
      <c r="AN1" s="7" t="inlineStr">
        <is>
          <t xml:space="preserve">Storage</t>
        </is>
      </c>
      <c r="AO1" s="7" t="inlineStr">
        <is>
          <t xml:space="preserve">Sea View</t>
        </is>
      </c>
      <c r="AP1" s="7" t="inlineStr">
        <is>
          <t xml:space="preserve">Air Con</t>
        </is>
      </c>
      <c r="AQ1" s="7" t="inlineStr">
        <is>
          <t xml:space="preserve">Furnished</t>
        </is>
      </c>
      <c r="AR1" s="7" t="inlineStr">
        <is>
          <t xml:space="preserve">Community Fee EUR/mo</t>
        </is>
      </c>
      <c r="AS1" s="7" t="inlineStr">
        <is>
          <t xml:space="preserve">IBI EUR/yr</t>
        </is>
      </c>
      <c r="AT1" s="7" t="inlineStr">
        <is>
          <t xml:space="preserve">Area Rent EUR/m2/mo</t>
        </is>
      </c>
      <c r="AU1" s="7" t="inlineStr">
        <is>
          <t xml:space="preserve">Est. Monthly Rent EUR</t>
        </is>
      </c>
      <c r="AV1" s="7" t="inlineStr">
        <is>
          <t xml:space="preserve">Gross Yield %</t>
        </is>
      </c>
      <c r="AW1" s="7" t="inlineStr">
        <is>
          <t xml:space="preserve">Score</t>
        </is>
      </c>
      <c r="AX1" s="7" t="inlineStr">
        <is>
          <t xml:space="preserve">Agency</t>
        </is>
      </c>
      <c r="AY1" s="7" t="inlineStr">
        <is>
          <t xml:space="preserve">Agent Phone</t>
        </is>
      </c>
      <c r="AZ1" s="7" t="inlineStr">
        <is>
          <t xml:space="preserve">Photos</t>
        </is>
      </c>
      <c r="BA1" s="7" t="inlineStr">
        <is>
          <t xml:space="preserve">Main Photo URL</t>
        </is>
      </c>
      <c r="BB1" s="7" t="inlineStr">
        <is>
          <t xml:space="preserve">Cadastral Ref</t>
        </is>
      </c>
      <c r="BC1" s="7" t="inlineStr">
        <is>
          <t xml:space="preserve">Portals Listed On</t>
        </is>
      </c>
      <c r="BD1" s="7" t="inlineStr">
        <is>
          <t xml:space="preserve">Portal Spread EUR</t>
        </is>
      </c>
      <c r="BE1" s="7" t="inlineStr">
        <is>
          <t xml:space="preserve">Price Drops</t>
        </is>
      </c>
      <c r="BF1" s="7" t="inlineStr">
        <is>
          <t xml:space="preserve">Total Drop %</t>
        </is>
      </c>
      <c r="BG1" s="7" t="inlineStr">
        <is>
          <t xml:space="preserve">Risk Flags</t>
        </is>
      </c>
      <c r="BH1" s="7" t="inlineStr">
        <is>
          <t xml:space="preserve">Risk Tier</t>
        </is>
      </c>
      <c r="BI1" s="7" t="inlineStr">
        <is>
          <t xml:space="preserve">Motivation Signals</t>
        </is>
      </c>
      <c r="BJ1" s="7" t="inlineStr">
        <is>
          <t xml:space="preserve">Reno Scope</t>
        </is>
      </c>
      <c r="BK1" s="7" t="inlineStr">
        <is>
          <t xml:space="preserve">Reno Blockers</t>
        </is>
      </c>
      <c r="BL1" s="7" t="inlineStr">
        <is>
          <t xml:space="preserve">AI Summary (SV)</t>
        </is>
      </c>
      <c r="BM1" s="7" t="inlineStr">
        <is>
          <t xml:space="preserve">AI Fields Filled</t>
        </is>
      </c>
      <c r="BN1" s="7" t="inlineStr">
        <is>
          <t xml:space="preserve">Notes</t>
        </is>
      </c>
    </row>
    <row r="2">
      <c r="A2" t="inlineStr">
        <is>
          <t xml:space="preserve">IDL-112561765</t>
        </is>
      </c>
      <c r="B2" t="inlineStr">
        <is>
          <t xml:space="preserve">Idealista</t>
        </is>
      </c>
      <c r="C2" t="inlineStr">
        <is>
          <t xml:space="preserve">112561765</t>
        </is>
      </c>
      <c r="D2" t="inlineStr">
        <is>
          <t xml:space="preserve">https://www.idealista.com/inmueble/112561765/</t>
        </is>
      </c>
      <c r="E2" t="inlineStr">
        <is>
          <t xml:space="preserve">2026-09-15</t>
        </is>
      </c>
      <c r="F2" t="inlineStr">
        <is>
          <t xml:space="preserve">2026-09-15</t>
        </is>
      </c>
      <c r="G2" t="inlineStr">
        <is>
          <t xml:space="preserve">New</t>
        </is>
      </c>
      <c r="H2" t="inlineStr">
        <is>
          <t xml:space="preserve">Flat / apartment in Avenida del Doctor Marañón, Martiricos - La Roca, Málaga</t>
        </is>
      </c>
      <c r="I2" t="inlineStr">
        <is>
          <t xml:space="preserve">Sale</t>
        </is>
      </c>
      <c r="J2" t="inlineStr">
        <is>
          <t xml:space="preserve">Flat</t>
        </is>
      </c>
      <c r="K2" t="inlineStr">
        <is>
          <t xml:space="preserve">ES</t>
        </is>
      </c>
      <c r="L2"/>
      <c r="M2" t="inlineStr">
        <is>
          <t xml:space="preserve">Málaga</t>
        </is>
      </c>
      <c r="N2" t="inlineStr">
        <is>
          <t xml:space="preserve">Málaga</t>
        </is>
      </c>
      <c r="O2" t="inlineStr">
        <is>
          <t xml:space="preserve">Martiricos - La Roca</t>
        </is>
      </c>
      <c r="P2"/>
      <c r="Q2" t="inlineStr">
        <is>
          <t xml:space="preserve">36.7293571</t>
        </is>
      </c>
      <c r="R2" t="inlineStr">
        <is>
          <t xml:space="preserve">-4.4286354</t>
        </is>
      </c>
      <c r="S2">
        <v>258000</v>
      </c>
      <c r="T2"/>
      <c r="U2">
        <f>IFERROR((S2-T2)/T2,"")</f>
      </c>
      <c r="V2">
        <v>31</v>
      </c>
      <c r="W2" t="inlineStr">
        <is>
          <t xml:space="preserve">97.00</t>
        </is>
      </c>
      <c r="X2"/>
      <c r="Y2"/>
      <c r="Z2">
        <f>IFERROR(S2/W2,"")</f>
      </c>
      <c r="AA2">
        <f>IFERROR(INDEX(04_Area_Stats!$C$5:$C$8,MATCH(N2,04_Area_Stats!$A$5:$A$8,0)),"")</f>
      </c>
      <c r="AB2">
        <f>IFERROR((Z2-AA2)/AA2,"")</f>
      </c>
      <c r="AC2">
        <v>4</v>
      </c>
      <c r="AD2">
        <v>2</v>
      </c>
      <c r="AE2" t="inlineStr">
        <is>
          <t xml:space="preserve">3</t>
        </is>
      </c>
      <c r="AF2"/>
      <c r="AG2"/>
      <c r="AH2"/>
      <c r="AI2" t="inlineStr">
        <is>
          <t xml:space="preserve">Y</t>
        </is>
      </c>
      <c r="AJ2" t="inlineStr">
        <is>
          <t xml:space="preserve">N</t>
        </is>
      </c>
      <c r="AK2" t="inlineStr">
        <is>
          <t xml:space="preserve">N</t>
        </is>
      </c>
      <c r="AL2" t="inlineStr">
        <is>
          <t xml:space="preserve">N</t>
        </is>
      </c>
      <c r="AM2"/>
      <c r="AN2" t="inlineStr">
        <is>
          <t xml:space="preserve">N</t>
        </is>
      </c>
      <c r="AO2"/>
      <c r="AP2" t="inlineStr">
        <is>
          <t xml:space="preserve">N</t>
        </is>
      </c>
      <c r="AQ2"/>
      <c r="AR2"/>
      <c r="AS2"/>
      <c r="AT2">
        <f>IFERROR(INDEX(04_Area_Stats!$E$5:$E$8,MATCH(N2,04_Area_Stats!$A$5:$A$8,0)),"")</f>
      </c>
      <c r="AU2">
        <f>IFERROR(ROUND(W2*AT2,0),"")</f>
      </c>
      <c r="AV2">
        <f>IFERROR(AU2*12/S2,"")</f>
      </c>
      <c r="AW2">
        <f>IFERROR(ROUND(100*(03_Assumptions!$B$18*MIN(AV2/03_Assumptions!$B$13,1)+03_Assumptions!$B$19*MIN(MAX(-AB2/0.25,0),1)+03_Assumptions!$B$20*IFERROR(INDEX(03_Assumptions!$B$28:$B$33,MATCH(AG2,03_Assumptions!$A$28:$A$33,0)),0.5)+03_Assumptions!$B$21*MIN(V2/180,1)+03_Assumptions!$B$22*(COUNTIF(AI2:AQ2,"Y")/9)),0),"")</f>
      </c>
      <c r="AX2"/>
      <c r="AY2"/>
      <c r="AZ2"/>
      <c r="BA2" t="inlineStr">
        <is>
          <t xml:space="preserve">https://img4.idealista.com/s/v1/yLv6QcFaPGY-ndqtd3fIzjn3dwgl4inLwTKbMiVSd6Ml4khBqGDIaJvI4s5m5JvBdz4GdwYed7UldwYICwglPgiAegvI9Zuoyw?Expires=1789593716&amp;Signature=MEYCIQCQYCs6DQDtUMI-57Ke9Zkh7VDY-FSeRBSUFEMg93fv4gIhAOjJIarTOJtrMqlOQ3kVpslUgcEVBUCGwXOjjJfzJq-M&amp;Key-Pair-Id=K20EOYVFELHOX5</t>
        </is>
      </c>
      <c r="BB2"/>
      <c r="BC2">
        <v>1</v>
      </c>
      <c r="BD2"/>
      <c r="BE2">
        <v>0</v>
      </c>
      <c r="BF2"/>
      <c r="BG2"/>
      <c r="BH2"/>
      <c r="BI2"/>
      <c r="BJ2"/>
      <c r="BK2"/>
      <c r="BL2"/>
      <c r="BM2"/>
      <c r="BN2"/>
    </row>
    <row r="3">
      <c r="A3" t="inlineStr">
        <is>
          <t xml:space="preserve">IDL-112561799</t>
        </is>
      </c>
      <c r="B3" t="inlineStr">
        <is>
          <t xml:space="preserve">Idealista</t>
        </is>
      </c>
      <c r="C3" t="inlineStr">
        <is>
          <t xml:space="preserve">112561799</t>
        </is>
      </c>
      <c r="D3" t="inlineStr">
        <is>
          <t xml:space="preserve">https://www.idealista.com/inmueble/112561799/</t>
        </is>
      </c>
      <c r="E3" t="inlineStr">
        <is>
          <t xml:space="preserve">2026-09-15</t>
        </is>
      </c>
      <c r="F3" t="inlineStr">
        <is>
          <t xml:space="preserve">2026-09-15</t>
        </is>
      </c>
      <c r="G3" t="inlineStr">
        <is>
          <t xml:space="preserve">New</t>
        </is>
      </c>
      <c r="H3" t="inlineStr">
        <is>
          <t xml:space="preserve">Flat / apartment in Avenida Carlos Haya Nn, La Florida - Parque norte, Málaga</t>
        </is>
      </c>
      <c r="I3" t="inlineStr">
        <is>
          <t xml:space="preserve">Sale</t>
        </is>
      </c>
      <c r="J3" t="inlineStr">
        <is>
          <t xml:space="preserve">Flat</t>
        </is>
      </c>
      <c r="K3" t="inlineStr">
        <is>
          <t xml:space="preserve">ES</t>
        </is>
      </c>
      <c r="L3"/>
      <c r="M3" t="inlineStr">
        <is>
          <t xml:space="preserve">Málaga</t>
        </is>
      </c>
      <c r="N3" t="inlineStr">
        <is>
          <t xml:space="preserve">Málaga</t>
        </is>
      </c>
      <c r="O3" t="inlineStr">
        <is>
          <t xml:space="preserve">Bailén - Miraflores</t>
        </is>
      </c>
      <c r="P3"/>
      <c r="Q3" t="inlineStr">
        <is>
          <t xml:space="preserve">36.7226083</t>
        </is>
      </c>
      <c r="R3" t="inlineStr">
        <is>
          <t xml:space="preserve">-4.4489345</t>
        </is>
      </c>
      <c r="S3">
        <v>254900</v>
      </c>
      <c r="T3"/>
      <c r="U3">
        <f>IFERROR((S3-T3)/T3,"")</f>
      </c>
      <c r="V3">
        <v>31</v>
      </c>
      <c r="W3" t="inlineStr">
        <is>
          <t xml:space="preserve">81.00</t>
        </is>
      </c>
      <c r="X3"/>
      <c r="Y3"/>
      <c r="Z3">
        <f>IFERROR(S3/W3,"")</f>
      </c>
      <c r="AA3">
        <f>IFERROR(INDEX(04_Area_Stats!$C$5:$C$8,MATCH(N3,04_Area_Stats!$A$5:$A$8,0)),"")</f>
      </c>
      <c r="AB3">
        <f>IFERROR((Z3-AA3)/AA3,"")</f>
      </c>
      <c r="AC3">
        <v>3</v>
      </c>
      <c r="AD3">
        <v>1</v>
      </c>
      <c r="AE3" t="inlineStr">
        <is>
          <t xml:space="preserve">5</t>
        </is>
      </c>
      <c r="AF3"/>
      <c r="AG3"/>
      <c r="AH3"/>
      <c r="AI3" t="inlineStr">
        <is>
          <t xml:space="preserve">Y</t>
        </is>
      </c>
      <c r="AJ3" t="inlineStr">
        <is>
          <t xml:space="preserve">N</t>
        </is>
      </c>
      <c r="AK3" t="inlineStr">
        <is>
          <t xml:space="preserve">N</t>
        </is>
      </c>
      <c r="AL3" t="inlineStr">
        <is>
          <t xml:space="preserve">N</t>
        </is>
      </c>
      <c r="AM3" t="inlineStr">
        <is>
          <t xml:space="preserve">Y</t>
        </is>
      </c>
      <c r="AN3" t="inlineStr">
        <is>
          <t xml:space="preserve">N</t>
        </is>
      </c>
      <c r="AO3"/>
      <c r="AP3" t="inlineStr">
        <is>
          <t xml:space="preserve">N</t>
        </is>
      </c>
      <c r="AQ3"/>
      <c r="AR3"/>
      <c r="AS3"/>
      <c r="AT3">
        <f>IFERROR(INDEX(04_Area_Stats!$E$5:$E$8,MATCH(N3,04_Area_Stats!$A$5:$A$8,0)),"")</f>
      </c>
      <c r="AU3">
        <f>IFERROR(ROUND(W3*AT3,0),"")</f>
      </c>
      <c r="AV3">
        <f>IFERROR(AU3*12/S3,"")</f>
      </c>
      <c r="AW3">
        <f>IFERROR(ROUND(100*(03_Assumptions!$B$18*MIN(AV3/03_Assumptions!$B$13,1)+03_Assumptions!$B$19*MIN(MAX(-AB3/0.25,0),1)+03_Assumptions!$B$20*IFERROR(INDEX(03_Assumptions!$B$28:$B$33,MATCH(AG3,03_Assumptions!$A$28:$A$33,0)),0.5)+03_Assumptions!$B$21*MIN(V3/180,1)+03_Assumptions!$B$22*(COUNTIF(AI3:AQ3,"Y")/9)),0),"")</f>
      </c>
      <c r="AX3"/>
      <c r="AY3"/>
      <c r="AZ3"/>
      <c r="BA3" t="inlineStr">
        <is>
          <t xml:space="preserve">https://img4.idealista.com/s/v1/yLv6QcFaPGY-ndqtd3fIzjn3dwgl4inLwTKbMiVSd6Ml4khBqGDIaJvI4s5m5JvBdwY-dyXad5sGdwYICwglPgj3C6PI9Zuoyw?Expires=1789593716&amp;Signature=MEQCIC5djYBE9d~4PedX4OW7XWvm2ykgRWwlusttHK72WkYPAiBTEmc4D5yQ5nH4QTwgDXxQ~t85PmjAdzEEKQ97J2sLJg__&amp;Key-Pair-Id=K20EOYVFELHOX5</t>
        </is>
      </c>
      <c r="BB3"/>
      <c r="BC3">
        <v>1</v>
      </c>
      <c r="BD3"/>
      <c r="BE3">
        <v>0</v>
      </c>
      <c r="BF3"/>
      <c r="BG3"/>
      <c r="BH3"/>
      <c r="BI3"/>
      <c r="BJ3"/>
      <c r="BK3"/>
      <c r="BL3"/>
      <c r="BM3"/>
      <c r="BN3"/>
    </row>
    <row r="4">
      <c r="A4" t="inlineStr">
        <is>
          <t xml:space="preserve">IDL-112558725</t>
        </is>
      </c>
      <c r="B4" t="inlineStr">
        <is>
          <t xml:space="preserve">Idealista</t>
        </is>
      </c>
      <c r="C4" t="inlineStr">
        <is>
          <t xml:space="preserve">112558725</t>
        </is>
      </c>
      <c r="D4" t="inlineStr">
        <is>
          <t xml:space="preserve">https://www.idealista.com/inmueble/112558725/</t>
        </is>
      </c>
      <c r="E4" t="inlineStr">
        <is>
          <t xml:space="preserve">2026-09-15</t>
        </is>
      </c>
      <c r="F4" t="inlineStr">
        <is>
          <t xml:space="preserve">2026-09-15</t>
        </is>
      </c>
      <c r="G4" t="inlineStr">
        <is>
          <t xml:space="preserve">New</t>
        </is>
      </c>
      <c r="H4" t="inlineStr">
        <is>
          <t xml:space="preserve">Detached house in Puertosol - Santa Isabel, Málaga</t>
        </is>
      </c>
      <c r="I4" t="inlineStr">
        <is>
          <t xml:space="preserve">Sale</t>
        </is>
      </c>
      <c r="J4" t="inlineStr">
        <is>
          <t xml:space="preserve">Chalet</t>
        </is>
      </c>
      <c r="K4" t="inlineStr">
        <is>
          <t xml:space="preserve">ES</t>
        </is>
      </c>
      <c r="L4"/>
      <c r="M4" t="inlineStr">
        <is>
          <t xml:space="preserve">Málaga</t>
        </is>
      </c>
      <c r="N4" t="inlineStr">
        <is>
          <t xml:space="preserve">Málaga</t>
        </is>
      </c>
      <c r="O4" t="inlineStr">
        <is>
          <t xml:space="preserve">Puerto de la Torre</t>
        </is>
      </c>
      <c r="P4"/>
      <c r="Q4" t="inlineStr">
        <is>
          <t xml:space="preserve">36.7403664</t>
        </is>
      </c>
      <c r="R4" t="inlineStr">
        <is>
          <t xml:space="preserve">-4.4917674</t>
        </is>
      </c>
      <c r="S4">
        <v>1200000</v>
      </c>
      <c r="T4"/>
      <c r="U4">
        <f>IFERROR((S4-T4)/T4,"")</f>
      </c>
      <c r="V4">
        <v>31</v>
      </c>
      <c r="W4" t="inlineStr">
        <is>
          <t xml:space="preserve">233.00</t>
        </is>
      </c>
      <c r="X4"/>
      <c r="Y4"/>
      <c r="Z4">
        <f>IFERROR(S4/W4,"")</f>
      </c>
      <c r="AA4">
        <f>IFERROR(INDEX(04_Area_Stats!$C$5:$C$8,MATCH(N4,04_Area_Stats!$A$5:$A$8,0)),"")</f>
      </c>
      <c r="AB4">
        <f>IFERROR((Z4-AA4)/AA4,"")</f>
      </c>
      <c r="AC4">
        <v>3</v>
      </c>
      <c r="AD4">
        <v>2</v>
      </c>
      <c r="AE4"/>
      <c r="AF4"/>
      <c r="AG4"/>
      <c r="AH4"/>
      <c r="AI4"/>
      <c r="AJ4" t="inlineStr">
        <is>
          <t xml:space="preserve">Y</t>
        </is>
      </c>
      <c r="AK4" t="inlineStr">
        <is>
          <t xml:space="preserve">N</t>
        </is>
      </c>
      <c r="AL4" t="inlineStr">
        <is>
          <t xml:space="preserve">Y</t>
        </is>
      </c>
      <c r="AM4" t="inlineStr">
        <is>
          <t xml:space="preserve">Y</t>
        </is>
      </c>
      <c r="AN4" t="inlineStr">
        <is>
          <t xml:space="preserve">Y</t>
        </is>
      </c>
      <c r="AO4"/>
      <c r="AP4" t="inlineStr">
        <is>
          <t xml:space="preserve">Y</t>
        </is>
      </c>
      <c r="AQ4"/>
      <c r="AR4"/>
      <c r="AS4"/>
      <c r="AT4">
        <f>IFERROR(INDEX(04_Area_Stats!$E$5:$E$8,MATCH(N4,04_Area_Stats!$A$5:$A$8,0)),"")</f>
      </c>
      <c r="AU4">
        <f>IFERROR(ROUND(W4*AT4,0),"")</f>
      </c>
      <c r="AV4">
        <f>IFERROR(AU4*12/S4,"")</f>
      </c>
      <c r="AW4">
        <f>IFERROR(ROUND(100*(03_Assumptions!$B$18*MIN(AV4/03_Assumptions!$B$13,1)+03_Assumptions!$B$19*MIN(MAX(-AB4/0.25,0),1)+03_Assumptions!$B$20*IFERROR(INDEX(03_Assumptions!$B$28:$B$33,MATCH(AG4,03_Assumptions!$A$28:$A$33,0)),0.5)+03_Assumptions!$B$21*MIN(V4/180,1)+03_Assumptions!$B$22*(COUNTIF(AI4:AQ4,"Y")/9)),0),"")</f>
      </c>
      <c r="AX4"/>
      <c r="AY4"/>
      <c r="AZ4"/>
      <c r="BA4" t="inlineStr">
        <is>
          <t xml:space="preserve">https://img4.idealista.com/s/v1/yLv6QcFaPGY-ndqtd3fIzjn3dwgl4inLwTKbMiVSd6Ml4khBqGDIaJvI4s5m5JvBdx4-d86Ad3r3dwYICwgl9wx696PI9Zuoyw?Expires=1789593716&amp;Signature=MEQCIGxbKxl9S~0twnOCCxaKH~zi1ARUnS78eq0P0VU4ttgBAiBi1PXFh7kIvqdO1RxrZt4yuLDe24CCU03Q7RrpYTc3gw__&amp;Key-Pair-Id=K20EOYVFELHOX5</t>
        </is>
      </c>
      <c r="BB4"/>
      <c r="BC4">
        <v>1</v>
      </c>
      <c r="BD4"/>
      <c r="BE4">
        <v>0</v>
      </c>
      <c r="BF4"/>
      <c r="BG4"/>
      <c r="BH4"/>
      <c r="BI4"/>
      <c r="BJ4"/>
      <c r="BK4"/>
      <c r="BL4"/>
      <c r="BM4"/>
      <c r="BN4"/>
    </row>
    <row r="5">
      <c r="A5" t="inlineStr">
        <is>
          <t xml:space="preserve">IDL-112560150</t>
        </is>
      </c>
      <c r="B5" t="inlineStr">
        <is>
          <t xml:space="preserve">Idealista</t>
        </is>
      </c>
      <c r="C5" t="inlineStr">
        <is>
          <t xml:space="preserve">112560150</t>
        </is>
      </c>
      <c r="D5" t="inlineStr">
        <is>
          <t xml:space="preserve">https://www.idealista.com/inmueble/112560150/</t>
        </is>
      </c>
      <c r="E5" t="inlineStr">
        <is>
          <t xml:space="preserve">2026-09-15</t>
        </is>
      </c>
      <c r="F5" t="inlineStr">
        <is>
          <t xml:space="preserve">2026-09-15</t>
        </is>
      </c>
      <c r="G5" t="inlineStr">
        <is>
          <t xml:space="preserve">New</t>
        </is>
      </c>
      <c r="H5" t="inlineStr">
        <is>
          <t xml:space="preserve">Terraced house in Campanillas, Málaga</t>
        </is>
      </c>
      <c r="I5" t="inlineStr">
        <is>
          <t xml:space="preserve">Sale</t>
        </is>
      </c>
      <c r="J5" t="inlineStr">
        <is>
          <t xml:space="preserve">Chalet</t>
        </is>
      </c>
      <c r="K5" t="inlineStr">
        <is>
          <t xml:space="preserve">ES</t>
        </is>
      </c>
      <c r="L5"/>
      <c r="M5" t="inlineStr">
        <is>
          <t xml:space="preserve">Málaga</t>
        </is>
      </c>
      <c r="N5" t="inlineStr">
        <is>
          <t xml:space="preserve">Málaga</t>
        </is>
      </c>
      <c r="O5" t="inlineStr">
        <is>
          <t xml:space="preserve">Campanillas</t>
        </is>
      </c>
      <c r="P5"/>
      <c r="Q5" t="inlineStr">
        <is>
          <t xml:space="preserve">36.7360182</t>
        </is>
      </c>
      <c r="R5" t="inlineStr">
        <is>
          <t xml:space="preserve">-4.5659818</t>
        </is>
      </c>
      <c r="S5">
        <v>530000</v>
      </c>
      <c r="T5"/>
      <c r="U5">
        <f>IFERROR((S5-T5)/T5,"")</f>
      </c>
      <c r="V5">
        <v>31</v>
      </c>
      <c r="W5" t="inlineStr">
        <is>
          <t xml:space="preserve">203.00</t>
        </is>
      </c>
      <c r="X5"/>
      <c r="Y5"/>
      <c r="Z5">
        <f>IFERROR(S5/W5,"")</f>
      </c>
      <c r="AA5">
        <f>IFERROR(INDEX(04_Area_Stats!$C$5:$C$8,MATCH(N5,04_Area_Stats!$A$5:$A$8,0)),"")</f>
      </c>
      <c r="AB5">
        <f>IFERROR((Z5-AA5)/AA5,"")</f>
      </c>
      <c r="AC5">
        <v>4</v>
      </c>
      <c r="AD5">
        <v>3</v>
      </c>
      <c r="AE5"/>
      <c r="AF5"/>
      <c r="AG5"/>
      <c r="AH5"/>
      <c r="AI5"/>
      <c r="AJ5" t="inlineStr">
        <is>
          <t xml:space="preserve">Y</t>
        </is>
      </c>
      <c r="AK5" t="inlineStr">
        <is>
          <t xml:space="preserve">N</t>
        </is>
      </c>
      <c r="AL5" t="inlineStr">
        <is>
          <t xml:space="preserve">N</t>
        </is>
      </c>
      <c r="AM5"/>
      <c r="AN5" t="inlineStr">
        <is>
          <t xml:space="preserve">N</t>
        </is>
      </c>
      <c r="AO5"/>
      <c r="AP5" t="inlineStr">
        <is>
          <t xml:space="preserve">Y</t>
        </is>
      </c>
      <c r="AQ5"/>
      <c r="AR5"/>
      <c r="AS5"/>
      <c r="AT5">
        <f>IFERROR(INDEX(04_Area_Stats!$E$5:$E$8,MATCH(N5,04_Area_Stats!$A$5:$A$8,0)),"")</f>
      </c>
      <c r="AU5">
        <f>IFERROR(ROUND(W5*AT5,0),"")</f>
      </c>
      <c r="AV5">
        <f>IFERROR(AU5*12/S5,"")</f>
      </c>
      <c r="AW5">
        <f>IFERROR(ROUND(100*(03_Assumptions!$B$18*MIN(AV5/03_Assumptions!$B$13,1)+03_Assumptions!$B$19*MIN(MAX(-AB5/0.25,0),1)+03_Assumptions!$B$20*IFERROR(INDEX(03_Assumptions!$B$28:$B$33,MATCH(AG5,03_Assumptions!$A$28:$A$33,0)),0.5)+03_Assumptions!$B$21*MIN(V5/180,1)+03_Assumptions!$B$22*(COUNTIF(AI5:AQ5,"Y")/9)),0),"")</f>
      </c>
      <c r="AX5"/>
      <c r="AY5"/>
      <c r="AZ5"/>
      <c r="BA5" t="inlineStr">
        <is>
          <t xml:space="preserve">https://img4.idealista.com/s/v1/yLv6QcFaPGY-ndqtd3fIzjn3dwgl4inLwTKbMiVSd6Ml4khBqGDIaJvI4s5m5JvBdwuAd9p6d7WAdwYICwglCHolowjI9Zuoyw?Expires=1789593716&amp;Signature=MEYCIQC91ERsFKoJ4ZpxJ0wWGrEQ38zuKU3ynm9DUsjd0O~d~wIhAMHfY~mDxMyq2TWXExQvsQC9wZCoijz5LD1eQkEVJV82&amp;Key-Pair-Id=K20EOYVFELHOX5</t>
        </is>
      </c>
      <c r="BB5"/>
      <c r="BC5">
        <v>1</v>
      </c>
      <c r="BD5"/>
      <c r="BE5">
        <v>0</v>
      </c>
      <c r="BF5"/>
      <c r="BG5"/>
      <c r="BH5"/>
      <c r="BI5"/>
      <c r="BJ5"/>
      <c r="BK5"/>
      <c r="BL5"/>
      <c r="BM5"/>
      <c r="BN5"/>
    </row>
    <row r="6">
      <c r="A6" t="inlineStr">
        <is>
          <t xml:space="preserve">IDL-112560571</t>
        </is>
      </c>
      <c r="B6" t="inlineStr">
        <is>
          <t xml:space="preserve">Idealista</t>
        </is>
      </c>
      <c r="C6" t="inlineStr">
        <is>
          <t xml:space="preserve">112560571</t>
        </is>
      </c>
      <c r="D6" t="inlineStr">
        <is>
          <t xml:space="preserve">https://www.idealista.com/inmueble/112560571/</t>
        </is>
      </c>
      <c r="E6" t="inlineStr">
        <is>
          <t xml:space="preserve">2026-09-15</t>
        </is>
      </c>
      <c r="F6" t="inlineStr">
        <is>
          <t xml:space="preserve">2026-09-15</t>
        </is>
      </c>
      <c r="G6" t="inlineStr">
        <is>
          <t xml:space="preserve">New</t>
        </is>
      </c>
      <c r="H6" t="inlineStr">
        <is>
          <t xml:space="preserve">Flat / apartment in Calle Doctor Mañas Bernabéu, Cruz del Humilladero - Los Tilos, Málaga</t>
        </is>
      </c>
      <c r="I6" t="inlineStr">
        <is>
          <t xml:space="preserve">Sale</t>
        </is>
      </c>
      <c r="J6" t="inlineStr">
        <is>
          <t xml:space="preserve">Flat</t>
        </is>
      </c>
      <c r="K6" t="inlineStr">
        <is>
          <t xml:space="preserve">ES</t>
        </is>
      </c>
      <c r="L6"/>
      <c r="M6" t="inlineStr">
        <is>
          <t xml:space="preserve">Málaga</t>
        </is>
      </c>
      <c r="N6" t="inlineStr">
        <is>
          <t xml:space="preserve">Málaga</t>
        </is>
      </c>
      <c r="O6" t="inlineStr">
        <is>
          <t xml:space="preserve">Cruz de Humilladero</t>
        </is>
      </c>
      <c r="P6"/>
      <c r="Q6" t="inlineStr">
        <is>
          <t xml:space="preserve">36.7098358</t>
        </is>
      </c>
      <c r="R6" t="inlineStr">
        <is>
          <t xml:space="preserve">-4.4465169</t>
        </is>
      </c>
      <c r="S6">
        <v>210000</v>
      </c>
      <c r="T6"/>
      <c r="U6">
        <f>IFERROR((S6-T6)/T6,"")</f>
      </c>
      <c r="V6">
        <v>31</v>
      </c>
      <c r="W6" t="inlineStr">
        <is>
          <t xml:space="preserve">83.00</t>
        </is>
      </c>
      <c r="X6"/>
      <c r="Y6"/>
      <c r="Z6">
        <f>IFERROR(S6/W6,"")</f>
      </c>
      <c r="AA6">
        <f>IFERROR(INDEX(04_Area_Stats!$C$5:$C$8,MATCH(N6,04_Area_Stats!$A$5:$A$8,0)),"")</f>
      </c>
      <c r="AB6">
        <f>IFERROR((Z6-AA6)/AA6,"")</f>
      </c>
      <c r="AC6">
        <v>3</v>
      </c>
      <c r="AD6">
        <v>3</v>
      </c>
      <c r="AE6" t="inlineStr">
        <is>
          <t xml:space="preserve">bj</t>
        </is>
      </c>
      <c r="AF6"/>
      <c r="AG6"/>
      <c r="AH6"/>
      <c r="AI6" t="inlineStr">
        <is>
          <t xml:space="preserve">N</t>
        </is>
      </c>
      <c r="AJ6"/>
      <c r="AK6"/>
      <c r="AL6"/>
      <c r="AM6"/>
      <c r="AN6"/>
      <c r="AO6"/>
      <c r="AP6" t="inlineStr">
        <is>
          <t xml:space="preserve">Y</t>
        </is>
      </c>
      <c r="AQ6"/>
      <c r="AR6"/>
      <c r="AS6"/>
      <c r="AT6">
        <f>IFERROR(INDEX(04_Area_Stats!$E$5:$E$8,MATCH(N6,04_Area_Stats!$A$5:$A$8,0)),"")</f>
      </c>
      <c r="AU6">
        <f>IFERROR(ROUND(W6*AT6,0),"")</f>
      </c>
      <c r="AV6">
        <f>IFERROR(AU6*12/S6,"")</f>
      </c>
      <c r="AW6">
        <f>IFERROR(ROUND(100*(03_Assumptions!$B$18*MIN(AV6/03_Assumptions!$B$13,1)+03_Assumptions!$B$19*MIN(MAX(-AB6/0.25,0),1)+03_Assumptions!$B$20*IFERROR(INDEX(03_Assumptions!$B$28:$B$33,MATCH(AG6,03_Assumptions!$A$28:$A$33,0)),0.5)+03_Assumptions!$B$21*MIN(V6/180,1)+03_Assumptions!$B$22*(COUNTIF(AI6:AQ6,"Y")/9)),0),"")</f>
      </c>
      <c r="AX6"/>
      <c r="AY6"/>
      <c r="AZ6"/>
      <c r="BA6" t="inlineStr">
        <is>
          <t xml:space="preserve">https://img4.idealista.com/s/v1/yLv6QcFaPGY-ndqtd3fIzjn3dwgl4inLwTKbMiVSd6Ml4khBqGDIaJvI4s5m5JvBd5sLd7XOd5sMdwYICwglDPd6CwjI9Zuoyw?Expires=1789593716&amp;Signature=MEQCIAWFmkCNLE1WSSjb7BI6KjCDG2WsfyKBQbxM-VVeAd3ZAiBtO6uTcnuazHVF3vdJtrzC6beIpR2wnJcj-KjiQMnipQ__&amp;Key-Pair-Id=K20EOYVFELHOX5</t>
        </is>
      </c>
      <c r="BB6"/>
      <c r="BC6">
        <v>1</v>
      </c>
      <c r="BD6"/>
      <c r="BE6">
        <v>0</v>
      </c>
      <c r="BF6"/>
      <c r="BG6"/>
      <c r="BH6"/>
      <c r="BI6"/>
      <c r="BJ6"/>
      <c r="BK6"/>
      <c r="BL6"/>
      <c r="BM6"/>
      <c r="BN6"/>
    </row>
    <row r="7">
      <c r="A7" t="inlineStr">
        <is>
          <t xml:space="preserve">IDL-112560171</t>
        </is>
      </c>
      <c r="B7" t="inlineStr">
        <is>
          <t xml:space="preserve">Idealista</t>
        </is>
      </c>
      <c r="C7" t="inlineStr">
        <is>
          <t xml:space="preserve">112560171</t>
        </is>
      </c>
      <c r="D7" t="inlineStr">
        <is>
          <t xml:space="preserve">https://www.idealista.com/inmueble/112560171/</t>
        </is>
      </c>
      <c r="E7" t="inlineStr">
        <is>
          <t xml:space="preserve">2026-09-15</t>
        </is>
      </c>
      <c r="F7" t="inlineStr">
        <is>
          <t xml:space="preserve">2026-09-15</t>
        </is>
      </c>
      <c r="G7" t="inlineStr">
        <is>
          <t xml:space="preserve">New</t>
        </is>
      </c>
      <c r="H7" t="inlineStr">
        <is>
          <t xml:space="preserve">Flat / apartment in Los Castillejos - La Trinidad, Málaga</t>
        </is>
      </c>
      <c r="I7" t="inlineStr">
        <is>
          <t xml:space="preserve">Sale</t>
        </is>
      </c>
      <c r="J7" t="inlineStr">
        <is>
          <t xml:space="preserve">Flat</t>
        </is>
      </c>
      <c r="K7" t="inlineStr">
        <is>
          <t xml:space="preserve">ES</t>
        </is>
      </c>
      <c r="L7"/>
      <c r="M7" t="inlineStr">
        <is>
          <t xml:space="preserve">Málaga</t>
        </is>
      </c>
      <c r="N7" t="inlineStr">
        <is>
          <t xml:space="preserve">Málaga</t>
        </is>
      </c>
      <c r="O7" t="inlineStr">
        <is>
          <t xml:space="preserve">Bailén - Miraflores</t>
        </is>
      </c>
      <c r="P7"/>
      <c r="Q7" t="inlineStr">
        <is>
          <t xml:space="preserve">36.7231308</t>
        </is>
      </c>
      <c r="R7" t="inlineStr">
        <is>
          <t xml:space="preserve">-4.4367479</t>
        </is>
      </c>
      <c r="S7">
        <v>220000</v>
      </c>
      <c r="T7"/>
      <c r="U7">
        <f>IFERROR((S7-T7)/T7,"")</f>
      </c>
      <c r="V7">
        <v>31</v>
      </c>
      <c r="W7" t="inlineStr">
        <is>
          <t xml:space="preserve">71.00</t>
        </is>
      </c>
      <c r="X7"/>
      <c r="Y7"/>
      <c r="Z7">
        <f>IFERROR(S7/W7,"")</f>
      </c>
      <c r="AA7">
        <f>IFERROR(INDEX(04_Area_Stats!$C$5:$C$8,MATCH(N7,04_Area_Stats!$A$5:$A$8,0)),"")</f>
      </c>
      <c r="AB7">
        <f>IFERROR((Z7-AA7)/AA7,"")</f>
      </c>
      <c r="AC7">
        <v>3</v>
      </c>
      <c r="AD7">
        <v>1</v>
      </c>
      <c r="AE7" t="inlineStr">
        <is>
          <t xml:space="preserve">1</t>
        </is>
      </c>
      <c r="AF7"/>
      <c r="AG7"/>
      <c r="AH7"/>
      <c r="AI7" t="inlineStr">
        <is>
          <t xml:space="preserve">N</t>
        </is>
      </c>
      <c r="AJ7" t="inlineStr">
        <is>
          <t xml:space="preserve">N</t>
        </is>
      </c>
      <c r="AK7" t="inlineStr">
        <is>
          <t xml:space="preserve">N</t>
        </is>
      </c>
      <c r="AL7" t="inlineStr">
        <is>
          <t xml:space="preserve">N</t>
        </is>
      </c>
      <c r="AM7"/>
      <c r="AN7" t="inlineStr">
        <is>
          <t xml:space="preserve">N</t>
        </is>
      </c>
      <c r="AO7"/>
      <c r="AP7" t="inlineStr">
        <is>
          <t xml:space="preserve">Y</t>
        </is>
      </c>
      <c r="AQ7"/>
      <c r="AR7"/>
      <c r="AS7"/>
      <c r="AT7">
        <f>IFERROR(INDEX(04_Area_Stats!$E$5:$E$8,MATCH(N7,04_Area_Stats!$A$5:$A$8,0)),"")</f>
      </c>
      <c r="AU7">
        <f>IFERROR(ROUND(W7*AT7,0),"")</f>
      </c>
      <c r="AV7">
        <f>IFERROR(AU7*12/S7,"")</f>
      </c>
      <c r="AW7">
        <f>IFERROR(ROUND(100*(03_Assumptions!$B$18*MIN(AV7/03_Assumptions!$B$13,1)+03_Assumptions!$B$19*MIN(MAX(-AB7/0.25,0),1)+03_Assumptions!$B$20*IFERROR(INDEX(03_Assumptions!$B$28:$B$33,MATCH(AG7,03_Assumptions!$A$28:$A$33,0)),0.5)+03_Assumptions!$B$21*MIN(V7/180,1)+03_Assumptions!$B$22*(COUNTIF(AI7:AQ7,"Y")/9)),0),"")</f>
      </c>
      <c r="AX7"/>
      <c r="AY7"/>
      <c r="AZ7"/>
      <c r="BA7" t="inlineStr">
        <is>
          <t xml:space="preserve">https://img4.idealista.com/s/v1/yLv6QcFaPGY-ndqtd3fIzjn3dwgl4inLwTKbMiVSd6Ml4khBqGDIaJvI4s5m5JvBd6ibd3qjdz73dwYICwglCHr3DIDI9Zuoyw?Expires=1789593716&amp;Signature=MEYCIQC4c37gvwvQUe4zegoRaeqp5p0Mng0YodCAANIzOVk~MQIhAIYnv3czwVfHEeFS5AMMuCAv4jRGquMr7qAeFVXtf9S1&amp;Key-Pair-Id=K20EOYVFELHOX5</t>
        </is>
      </c>
      <c r="BB7"/>
      <c r="BC7">
        <v>1</v>
      </c>
      <c r="BD7"/>
      <c r="BE7">
        <v>0</v>
      </c>
      <c r="BF7"/>
      <c r="BG7"/>
      <c r="BH7"/>
      <c r="BI7"/>
      <c r="BJ7"/>
      <c r="BK7"/>
      <c r="BL7"/>
      <c r="BM7"/>
      <c r="BN7"/>
    </row>
    <row r="8">
      <c r="A8" t="inlineStr">
        <is>
          <t xml:space="preserve">IDL-112556633</t>
        </is>
      </c>
      <c r="B8" t="inlineStr">
        <is>
          <t xml:space="preserve">Idealista</t>
        </is>
      </c>
      <c r="C8" t="inlineStr">
        <is>
          <t xml:space="preserve">112556633</t>
        </is>
      </c>
      <c r="D8" t="inlineStr">
        <is>
          <t xml:space="preserve">https://www.idealista.com/inmueble/112556633/</t>
        </is>
      </c>
      <c r="E8" t="inlineStr">
        <is>
          <t xml:space="preserve">2026-09-15</t>
        </is>
      </c>
      <c r="F8" t="inlineStr">
        <is>
          <t xml:space="preserve">2026-09-15</t>
        </is>
      </c>
      <c r="G8" t="inlineStr">
        <is>
          <t xml:space="preserve">New</t>
        </is>
      </c>
      <c r="H8" t="inlineStr">
        <is>
          <t xml:space="preserve">Semi-detached house in Calle Mora y Cabrera, 6 -1º, Los Almendros - El Limonero - El Tomillar, Málaga</t>
        </is>
      </c>
      <c r="I8" t="inlineStr">
        <is>
          <t xml:space="preserve">Sale</t>
        </is>
      </c>
      <c r="J8" t="inlineStr">
        <is>
          <t xml:space="preserve">Chalet</t>
        </is>
      </c>
      <c r="K8" t="inlineStr">
        <is>
          <t xml:space="preserve">ES</t>
        </is>
      </c>
      <c r="L8"/>
      <c r="M8" t="inlineStr">
        <is>
          <t xml:space="preserve">Málaga</t>
        </is>
      </c>
      <c r="N8" t="inlineStr">
        <is>
          <t xml:space="preserve">Málaga</t>
        </is>
      </c>
      <c r="O8" t="inlineStr">
        <is>
          <t xml:space="preserve">Puerto de la Torre</t>
        </is>
      </c>
      <c r="P8"/>
      <c r="Q8" t="inlineStr">
        <is>
          <t xml:space="preserve">36.7336574</t>
        </is>
      </c>
      <c r="R8" t="inlineStr">
        <is>
          <t xml:space="preserve">-4.4813847</t>
        </is>
      </c>
      <c r="S8">
        <v>369000</v>
      </c>
      <c r="T8"/>
      <c r="U8">
        <f>IFERROR((S8-T8)/T8,"")</f>
      </c>
      <c r="V8">
        <v>31</v>
      </c>
      <c r="W8" t="inlineStr">
        <is>
          <t xml:space="preserve">160.00</t>
        </is>
      </c>
      <c r="X8"/>
      <c r="Y8"/>
      <c r="Z8">
        <f>IFERROR(S8/W8,"")</f>
      </c>
      <c r="AA8">
        <f>IFERROR(INDEX(04_Area_Stats!$C$5:$C$8,MATCH(N8,04_Area_Stats!$A$5:$A$8,0)),"")</f>
      </c>
      <c r="AB8">
        <f>IFERROR((Z8-AA8)/AA8,"")</f>
      </c>
      <c r="AC8">
        <v>5</v>
      </c>
      <c r="AD8">
        <v>2</v>
      </c>
      <c r="AE8"/>
      <c r="AF8"/>
      <c r="AG8"/>
      <c r="AH8"/>
      <c r="AI8"/>
      <c r="AJ8" t="inlineStr">
        <is>
          <t xml:space="preserve">Y</t>
        </is>
      </c>
      <c r="AK8" t="inlineStr">
        <is>
          <t xml:space="preserve">N</t>
        </is>
      </c>
      <c r="AL8" t="inlineStr">
        <is>
          <t xml:space="preserve">N</t>
        </is>
      </c>
      <c r="AM8"/>
      <c r="AN8" t="inlineStr">
        <is>
          <t xml:space="preserve">Y</t>
        </is>
      </c>
      <c r="AO8"/>
      <c r="AP8" t="inlineStr">
        <is>
          <t xml:space="preserve">Y</t>
        </is>
      </c>
      <c r="AQ8"/>
      <c r="AR8"/>
      <c r="AS8"/>
      <c r="AT8">
        <f>IFERROR(INDEX(04_Area_Stats!$E$5:$E$8,MATCH(N8,04_Area_Stats!$A$5:$A$8,0)),"")</f>
      </c>
      <c r="AU8">
        <f>IFERROR(ROUND(W8*AT8,0),"")</f>
      </c>
      <c r="AV8">
        <f>IFERROR(AU8*12/S8,"")</f>
      </c>
      <c r="AW8">
        <f>IFERROR(ROUND(100*(03_Assumptions!$B$18*MIN(AV8/03_Assumptions!$B$13,1)+03_Assumptions!$B$19*MIN(MAX(-AB8/0.25,0),1)+03_Assumptions!$B$20*IFERROR(INDEX(03_Assumptions!$B$28:$B$33,MATCH(AG8,03_Assumptions!$A$28:$A$33,0)),0.5)+03_Assumptions!$B$21*MIN(V8/180,1)+03_Assumptions!$B$22*(COUNTIF(AI8:AQ8,"Y")/9)),0),"")</f>
      </c>
      <c r="AX8"/>
      <c r="AY8"/>
      <c r="AZ8"/>
      <c r="BA8" t="inlineStr">
        <is>
          <t xml:space="preserve">https://img4.idealista.com/s/v1/yLv6QcFaPGY-ndqtd3fIzjn3dwgl4inLwTKbMiVSd6Ml4khBqGDIaJvI4s5m5JvBd9qbdwbOd3oedwYIC_eA9wyjBgvI9Zuoyw?Expires=1789593716&amp;Signature=MEUCIDpPdKbbF4R9sA1poEEmYb2oFXRYH8mrObwwP6effYbGAiEA7TxRwtd-57udrvlK1ldoWlrzqTqpLYwRSQnXOTrkUqA_&amp;Key-Pair-Id=K20EOYVFELHOX5</t>
        </is>
      </c>
      <c r="BB8"/>
      <c r="BC8">
        <v>1</v>
      </c>
      <c r="BD8"/>
      <c r="BE8">
        <v>0</v>
      </c>
      <c r="BF8"/>
      <c r="BG8"/>
      <c r="BH8"/>
      <c r="BI8"/>
      <c r="BJ8"/>
      <c r="BK8"/>
      <c r="BL8"/>
      <c r="BM8"/>
      <c r="BN8"/>
    </row>
    <row r="9">
      <c r="A9" t="inlineStr">
        <is>
          <t xml:space="preserve">IDL-112560952</t>
        </is>
      </c>
      <c r="B9" t="inlineStr">
        <is>
          <t xml:space="preserve">Idealista</t>
        </is>
      </c>
      <c r="C9" t="inlineStr">
        <is>
          <t xml:space="preserve">112560952</t>
        </is>
      </c>
      <c r="D9" t="inlineStr">
        <is>
          <t xml:space="preserve">https://www.idealista.com/inmueble/112560952/</t>
        </is>
      </c>
      <c r="E9" t="inlineStr">
        <is>
          <t xml:space="preserve">2026-09-15</t>
        </is>
      </c>
      <c r="F9" t="inlineStr">
        <is>
          <t xml:space="preserve">2026-09-15</t>
        </is>
      </c>
      <c r="G9" t="inlineStr">
        <is>
          <t xml:space="preserve">New</t>
        </is>
      </c>
      <c r="H9" t="inlineStr">
        <is>
          <t xml:space="preserve">Flat / apartment in Alameda de Capuchinos, 22, El Ejido, Málaga</t>
        </is>
      </c>
      <c r="I9" t="inlineStr">
        <is>
          <t xml:space="preserve">Sale</t>
        </is>
      </c>
      <c r="J9" t="inlineStr">
        <is>
          <t xml:space="preserve">Flat</t>
        </is>
      </c>
      <c r="K9" t="inlineStr">
        <is>
          <t xml:space="preserve">ES</t>
        </is>
      </c>
      <c r="L9"/>
      <c r="M9" t="inlineStr">
        <is>
          <t xml:space="preserve">Málaga</t>
        </is>
      </c>
      <c r="N9" t="inlineStr">
        <is>
          <t xml:space="preserve">Málaga</t>
        </is>
      </c>
      <c r="O9" t="inlineStr">
        <is>
          <t xml:space="preserve">Centro</t>
        </is>
      </c>
      <c r="P9"/>
      <c r="Q9" t="inlineStr">
        <is>
          <t xml:space="preserve">36.7297826</t>
        </is>
      </c>
      <c r="R9" t="inlineStr">
        <is>
          <t xml:space="preserve">-4.4196268</t>
        </is>
      </c>
      <c r="S9">
        <v>250000</v>
      </c>
      <c r="T9"/>
      <c r="U9">
        <f>IFERROR((S9-T9)/T9,"")</f>
      </c>
      <c r="V9">
        <v>31</v>
      </c>
      <c r="W9" t="inlineStr">
        <is>
          <t xml:space="preserve">95.00</t>
        </is>
      </c>
      <c r="X9"/>
      <c r="Y9"/>
      <c r="Z9">
        <f>IFERROR(S9/W9,"")</f>
      </c>
      <c r="AA9">
        <f>IFERROR(INDEX(04_Area_Stats!$C$5:$C$8,MATCH(N9,04_Area_Stats!$A$5:$A$8,0)),"")</f>
      </c>
      <c r="AB9">
        <f>IFERROR((Z9-AA9)/AA9,"")</f>
      </c>
      <c r="AC9">
        <v>2</v>
      </c>
      <c r="AD9">
        <v>2</v>
      </c>
      <c r="AE9" t="inlineStr">
        <is>
          <t xml:space="preserve">4</t>
        </is>
      </c>
      <c r="AF9"/>
      <c r="AG9"/>
      <c r="AH9"/>
      <c r="AI9" t="inlineStr">
        <is>
          <t xml:space="preserve">Y</t>
        </is>
      </c>
      <c r="AJ9" t="inlineStr">
        <is>
          <t xml:space="preserve">N</t>
        </is>
      </c>
      <c r="AK9" t="inlineStr">
        <is>
          <t xml:space="preserve">N</t>
        </is>
      </c>
      <c r="AL9" t="inlineStr">
        <is>
          <t xml:space="preserve">N</t>
        </is>
      </c>
      <c r="AM9"/>
      <c r="AN9" t="inlineStr">
        <is>
          <t xml:space="preserve">N</t>
        </is>
      </c>
      <c r="AO9"/>
      <c r="AP9" t="inlineStr">
        <is>
          <t xml:space="preserve">Y</t>
        </is>
      </c>
      <c r="AQ9"/>
      <c r="AR9"/>
      <c r="AS9"/>
      <c r="AT9">
        <f>IFERROR(INDEX(04_Area_Stats!$E$5:$E$8,MATCH(N9,04_Area_Stats!$A$5:$A$8,0)),"")</f>
      </c>
      <c r="AU9">
        <f>IFERROR(ROUND(W9*AT9,0),"")</f>
      </c>
      <c r="AV9">
        <f>IFERROR(AU9*12/S9,"")</f>
      </c>
      <c r="AW9">
        <f>IFERROR(ROUND(100*(03_Assumptions!$B$18*MIN(AV9/03_Assumptions!$B$13,1)+03_Assumptions!$B$19*MIN(MAX(-AB9/0.25,0),1)+03_Assumptions!$B$20*IFERROR(INDEX(03_Assumptions!$B$28:$B$33,MATCH(AG9,03_Assumptions!$A$28:$A$33,0)),0.5)+03_Assumptions!$B$21*MIN(V9/180,1)+03_Assumptions!$B$22*(COUNTIF(AI9:AQ9,"Y")/9)),0),"")</f>
      </c>
      <c r="AX9"/>
      <c r="AY9"/>
      <c r="AZ9"/>
      <c r="BA9" t="inlineStr">
        <is>
          <t xml:space="preserve">https://img4.idealista.com/s/v1/yLv6QcFaPGY-ndqtd3fIzjn3dwgl4inLwTKbMiVSd6Ml4khBqGDIaJvI4s5m5JvBd7UId86bdx6bdwYICwglowijDCXI9Zuoyw?Expires=1789593716&amp;Signature=MEUCIQCyye4HcdGaQOL3pM901fA9-Ik4FTbzT4XOawlGWPhE4QIgGS0CEOa2q7eqjmY0g5DijRkelZSJzjOdekq2BjBVBRo_&amp;Key-Pair-Id=K20EOYVFELHOX5</t>
        </is>
      </c>
      <c r="BB9"/>
      <c r="BC9">
        <v>1</v>
      </c>
      <c r="BD9"/>
      <c r="BE9">
        <v>0</v>
      </c>
      <c r="BF9"/>
      <c r="BG9"/>
      <c r="BH9"/>
      <c r="BI9"/>
      <c r="BJ9"/>
      <c r="BK9"/>
      <c r="BL9"/>
      <c r="BM9"/>
      <c r="BN9"/>
    </row>
    <row r="10">
      <c r="A10" t="inlineStr">
        <is>
          <t xml:space="preserve">IDL-112560606</t>
        </is>
      </c>
      <c r="B10" t="inlineStr">
        <is>
          <t xml:space="preserve">Idealista</t>
        </is>
      </c>
      <c r="C10" t="inlineStr">
        <is>
          <t xml:space="preserve">112560606</t>
        </is>
      </c>
      <c r="D10" t="inlineStr">
        <is>
          <t xml:space="preserve">https://www.idealista.com/inmueble/112560606/</t>
        </is>
      </c>
      <c r="E10" t="inlineStr">
        <is>
          <t xml:space="preserve">2026-09-15</t>
        </is>
      </c>
      <c r="F10" t="inlineStr">
        <is>
          <t xml:space="preserve">2026-09-15</t>
        </is>
      </c>
      <c r="G10" t="inlineStr">
        <is>
          <t xml:space="preserve">New</t>
        </is>
      </c>
      <c r="H10" t="inlineStr">
        <is>
          <t xml:space="preserve">Flat / apartment in Gregorio Diego, Puerta Blanca - Almudena, Málaga</t>
        </is>
      </c>
      <c r="I10" t="inlineStr">
        <is>
          <t xml:space="preserve">Sale</t>
        </is>
      </c>
      <c r="J10" t="inlineStr">
        <is>
          <t xml:space="preserve">Flat</t>
        </is>
      </c>
      <c r="K10" t="inlineStr">
        <is>
          <t xml:space="preserve">ES</t>
        </is>
      </c>
      <c r="L10"/>
      <c r="M10" t="inlineStr">
        <is>
          <t xml:space="preserve">Málaga</t>
        </is>
      </c>
      <c r="N10" t="inlineStr">
        <is>
          <t xml:space="preserve">Málaga</t>
        </is>
      </c>
      <c r="O10" t="inlineStr">
        <is>
          <t xml:space="preserve">Carretera de Cádiz</t>
        </is>
      </c>
      <c r="P10"/>
      <c r="Q10" t="inlineStr">
        <is>
          <t xml:space="preserve">36.6910345</t>
        </is>
      </c>
      <c r="R10" t="inlineStr">
        <is>
          <t xml:space="preserve">-4.4503570</t>
        </is>
      </c>
      <c r="S10">
        <v>250000</v>
      </c>
      <c r="T10"/>
      <c r="U10">
        <f>IFERROR((S10-T10)/T10,"")</f>
      </c>
      <c r="V10">
        <v>31</v>
      </c>
      <c r="W10" t="inlineStr">
        <is>
          <t xml:space="preserve">69.00</t>
        </is>
      </c>
      <c r="X10"/>
      <c r="Y10"/>
      <c r="Z10">
        <f>IFERROR(S10/W10,"")</f>
      </c>
      <c r="AA10">
        <f>IFERROR(INDEX(04_Area_Stats!$C$5:$C$8,MATCH(N10,04_Area_Stats!$A$5:$A$8,0)),"")</f>
      </c>
      <c r="AB10">
        <f>IFERROR((Z10-AA10)/AA10,"")</f>
      </c>
      <c r="AC10">
        <v>2</v>
      </c>
      <c r="AD10">
        <v>1</v>
      </c>
      <c r="AE10" t="inlineStr">
        <is>
          <t xml:space="preserve">bj</t>
        </is>
      </c>
      <c r="AF10"/>
      <c r="AG10"/>
      <c r="AH10"/>
      <c r="AI10" t="inlineStr">
        <is>
          <t xml:space="preserve">Y</t>
        </is>
      </c>
      <c r="AJ10" t="inlineStr">
        <is>
          <t xml:space="preserve">N</t>
        </is>
      </c>
      <c r="AK10" t="inlineStr">
        <is>
          <t xml:space="preserve">N</t>
        </is>
      </c>
      <c r="AL10" t="inlineStr">
        <is>
          <t xml:space="preserve">N</t>
        </is>
      </c>
      <c r="AM10"/>
      <c r="AN10" t="inlineStr">
        <is>
          <t xml:space="preserve">N</t>
        </is>
      </c>
      <c r="AO10"/>
      <c r="AP10" t="inlineStr">
        <is>
          <t xml:space="preserve">Y</t>
        </is>
      </c>
      <c r="AQ10"/>
      <c r="AR10"/>
      <c r="AS10"/>
      <c r="AT10">
        <f>IFERROR(INDEX(04_Area_Stats!$E$5:$E$8,MATCH(N10,04_Area_Stats!$A$5:$A$8,0)),"")</f>
      </c>
      <c r="AU10">
        <f>IFERROR(ROUND(W10*AT10,0),"")</f>
      </c>
      <c r="AV10">
        <f>IFERROR(AU10*12/S10,"")</f>
      </c>
      <c r="AW10">
        <f>IFERROR(ROUND(100*(03_Assumptions!$B$18*MIN(AV10/03_Assumptions!$B$13,1)+03_Assumptions!$B$19*MIN(MAX(-AB10/0.25,0),1)+03_Assumptions!$B$20*IFERROR(INDEX(03_Assumptions!$B$28:$B$33,MATCH(AG10,03_Assumptions!$A$28:$A$33,0)),0.5)+03_Assumptions!$B$21*MIN(V10/180,1)+03_Assumptions!$B$22*(COUNTIF(AI10:AQ10,"Y")/9)),0),"")</f>
      </c>
      <c r="AX10"/>
      <c r="AY10"/>
      <c r="AZ10"/>
      <c r="BA10" t="inlineStr">
        <is>
          <t xml:space="preserve">https://img4.idealista.com/s/v1/yLv6QcFaPGY-ndqtd3fIzjn3dwgl4inLwTKbMiVSd6Ml4khBqGDIaJvI4s5m5JvBd6M-dz6bdz56dwYICwglDAh6BqPI9Zuoyw?Expires=1789593716&amp;Signature=MEQCIEa1hdBFcqwvdVhjlehDtfqjD0EIgSECpS-LtaR-tjehAiBcyRyBkmwdlCcYcKWxJQFcRt-yAYmLg5Sn7fM7MxD3Wg__&amp;Key-Pair-Id=K20EOYVFELHOX5</t>
        </is>
      </c>
      <c r="BB10"/>
      <c r="BC10">
        <v>1</v>
      </c>
      <c r="BD10"/>
      <c r="BE10">
        <v>0</v>
      </c>
      <c r="BF10"/>
      <c r="BG10"/>
      <c r="BH10"/>
      <c r="BI10"/>
      <c r="BJ10"/>
      <c r="BK10"/>
      <c r="BL10"/>
      <c r="BM10"/>
      <c r="BN10"/>
    </row>
    <row r="11">
      <c r="A11" t="inlineStr">
        <is>
          <t xml:space="preserve">IDL-112555018</t>
        </is>
      </c>
      <c r="B11" t="inlineStr">
        <is>
          <t xml:space="preserve">Idealista</t>
        </is>
      </c>
      <c r="C11" t="inlineStr">
        <is>
          <t xml:space="preserve">112555018</t>
        </is>
      </c>
      <c r="D11" t="inlineStr">
        <is>
          <t xml:space="preserve">https://www.idealista.com/inmueble/112555018/</t>
        </is>
      </c>
      <c r="E11" t="inlineStr">
        <is>
          <t xml:space="preserve">2026-09-15</t>
        </is>
      </c>
      <c r="F11" t="inlineStr">
        <is>
          <t xml:space="preserve">2026-09-15</t>
        </is>
      </c>
      <c r="G11" t="inlineStr">
        <is>
          <t xml:space="preserve">New</t>
        </is>
      </c>
      <c r="H11" t="inlineStr">
        <is>
          <t xml:space="preserve">Terraced house in Los Almendros - El Limonero - El Tomillar, Málaga</t>
        </is>
      </c>
      <c r="I11" t="inlineStr">
        <is>
          <t xml:space="preserve">Sale</t>
        </is>
      </c>
      <c r="J11" t="inlineStr">
        <is>
          <t xml:space="preserve">Chalet</t>
        </is>
      </c>
      <c r="K11" t="inlineStr">
        <is>
          <t xml:space="preserve">ES</t>
        </is>
      </c>
      <c r="L11"/>
      <c r="M11" t="inlineStr">
        <is>
          <t xml:space="preserve">Málaga</t>
        </is>
      </c>
      <c r="N11" t="inlineStr">
        <is>
          <t xml:space="preserve">Málaga</t>
        </is>
      </c>
      <c r="O11" t="inlineStr">
        <is>
          <t xml:space="preserve">Puerto de la Torre</t>
        </is>
      </c>
      <c r="P11"/>
      <c r="Q11" t="inlineStr">
        <is>
          <t xml:space="preserve">36.7375205</t>
        </is>
      </c>
      <c r="R11" t="inlineStr">
        <is>
          <t xml:space="preserve">-4.4820041</t>
        </is>
      </c>
      <c r="S11">
        <v>387260</v>
      </c>
      <c r="T11"/>
      <c r="U11">
        <f>IFERROR((S11-T11)/T11,"")</f>
      </c>
      <c r="V11">
        <v>31</v>
      </c>
      <c r="W11" t="inlineStr">
        <is>
          <t xml:space="preserve">138.00</t>
        </is>
      </c>
      <c r="X11"/>
      <c r="Y11"/>
      <c r="Z11">
        <f>IFERROR(S11/W11,"")</f>
      </c>
      <c r="AA11">
        <f>IFERROR(INDEX(04_Area_Stats!$C$5:$C$8,MATCH(N11,04_Area_Stats!$A$5:$A$8,0)),"")</f>
      </c>
      <c r="AB11">
        <f>IFERROR((Z11-AA11)/AA11,"")</f>
      </c>
      <c r="AC11">
        <v>4</v>
      </c>
      <c r="AD11">
        <v>2</v>
      </c>
      <c r="AE11"/>
      <c r="AF11"/>
      <c r="AG11"/>
      <c r="AH11"/>
      <c r="AI11"/>
      <c r="AJ11" t="inlineStr">
        <is>
          <t xml:space="preserve">Y</t>
        </is>
      </c>
      <c r="AK11" t="inlineStr">
        <is>
          <t xml:space="preserve">N</t>
        </is>
      </c>
      <c r="AL11" t="inlineStr">
        <is>
          <t xml:space="preserve">N</t>
        </is>
      </c>
      <c r="AM11" t="inlineStr">
        <is>
          <t xml:space="preserve">Y</t>
        </is>
      </c>
      <c r="AN11" t="inlineStr">
        <is>
          <t xml:space="preserve">N</t>
        </is>
      </c>
      <c r="AO11"/>
      <c r="AP11" t="inlineStr">
        <is>
          <t xml:space="preserve">N</t>
        </is>
      </c>
      <c r="AQ11"/>
      <c r="AR11"/>
      <c r="AS11"/>
      <c r="AT11">
        <f>IFERROR(INDEX(04_Area_Stats!$E$5:$E$8,MATCH(N11,04_Area_Stats!$A$5:$A$8,0)),"")</f>
      </c>
      <c r="AU11">
        <f>IFERROR(ROUND(W11*AT11,0),"")</f>
      </c>
      <c r="AV11">
        <f>IFERROR(AU11*12/S11,"")</f>
      </c>
      <c r="AW11">
        <f>IFERROR(ROUND(100*(03_Assumptions!$B$18*MIN(AV11/03_Assumptions!$B$13,1)+03_Assumptions!$B$19*MIN(MAX(-AB11/0.25,0),1)+03_Assumptions!$B$20*IFERROR(INDEX(03_Assumptions!$B$28:$B$33,MATCH(AG11,03_Assumptions!$A$28:$A$33,0)),0.5)+03_Assumptions!$B$21*MIN(V11/180,1)+03_Assumptions!$B$22*(COUNTIF(AI11:AQ11,"Y")/9)),0),"")</f>
      </c>
      <c r="AX11"/>
      <c r="AY11"/>
      <c r="AZ11"/>
      <c r="BA11" t="inlineStr">
        <is>
          <t xml:space="preserve">https://img4.idealista.com/s/v1/yLv6QcFaPGY-ndqtd3fIzjn3dwgl4inLwTKbMiVSd6Ml4khBqGDIaJvI4s5m5JvBdyX3d5uod5sGdwYICwglDPc-ej7I9Zuoyw?Expires=1789593716&amp;Signature=MEUCIQC8v6pfe23gMoClFi4wm2lAaAQNq-cuyXifh8wjzxFgyQIgZRzrc0pYh3huP~RHSIyyqfW~HOIrkY4lRO35Z5Ww08Y_&amp;Key-Pair-Id=K20EOYVFELHOX5</t>
        </is>
      </c>
      <c r="BB11"/>
      <c r="BC11">
        <v>1</v>
      </c>
      <c r="BD11"/>
      <c r="BE11">
        <v>0</v>
      </c>
      <c r="BF11"/>
      <c r="BG11"/>
      <c r="BH11"/>
      <c r="BI11"/>
      <c r="BJ11"/>
      <c r="BK11"/>
      <c r="BL11"/>
      <c r="BM11"/>
      <c r="BN11"/>
    </row>
    <row r="12">
      <c r="A12" t="inlineStr">
        <is>
          <t xml:space="preserve">IDL-112558378</t>
        </is>
      </c>
      <c r="B12" t="inlineStr">
        <is>
          <t xml:space="preserve">Idealista</t>
        </is>
      </c>
      <c r="C12" t="inlineStr">
        <is>
          <t xml:space="preserve">112558378</t>
        </is>
      </c>
      <c r="D12" t="inlineStr">
        <is>
          <t xml:space="preserve">https://www.idealista.com/inmueble/112558378/</t>
        </is>
      </c>
      <c r="E12" t="inlineStr">
        <is>
          <t xml:space="preserve">2026-09-15</t>
        </is>
      </c>
      <c r="F12" t="inlineStr">
        <is>
          <t xml:space="preserve">2026-09-15</t>
        </is>
      </c>
      <c r="G12" t="inlineStr">
        <is>
          <t xml:space="preserve">New</t>
        </is>
      </c>
      <c r="H12" t="inlineStr">
        <is>
          <t xml:space="preserve">Flat / apartment in Calle Caballero del Bosque, El Palo, Málaga</t>
        </is>
      </c>
      <c r="I12" t="inlineStr">
        <is>
          <t xml:space="preserve">Sale</t>
        </is>
      </c>
      <c r="J12" t="inlineStr">
        <is>
          <t xml:space="preserve">Flat</t>
        </is>
      </c>
      <c r="K12" t="inlineStr">
        <is>
          <t xml:space="preserve">ES</t>
        </is>
      </c>
      <c r="L12"/>
      <c r="M12" t="inlineStr">
        <is>
          <t xml:space="preserve">Málaga</t>
        </is>
      </c>
      <c r="N12" t="inlineStr">
        <is>
          <t xml:space="preserve">Málaga</t>
        </is>
      </c>
      <c r="O12" t="inlineStr">
        <is>
          <t xml:space="preserve">Este</t>
        </is>
      </c>
      <c r="P12"/>
      <c r="Q12" t="inlineStr">
        <is>
          <t xml:space="preserve">36.7201278</t>
        </is>
      </c>
      <c r="R12" t="inlineStr">
        <is>
          <t xml:space="preserve">-4.3530127</t>
        </is>
      </c>
      <c r="S12">
        <v>420000</v>
      </c>
      <c r="T12"/>
      <c r="U12">
        <f>IFERROR((S12-T12)/T12,"")</f>
      </c>
      <c r="V12">
        <v>31</v>
      </c>
      <c r="W12" t="inlineStr">
        <is>
          <t xml:space="preserve">91.00</t>
        </is>
      </c>
      <c r="X12"/>
      <c r="Y12"/>
      <c r="Z12">
        <f>IFERROR(S12/W12,"")</f>
      </c>
      <c r="AA12">
        <f>IFERROR(INDEX(04_Area_Stats!$C$5:$C$8,MATCH(N12,04_Area_Stats!$A$5:$A$8,0)),"")</f>
      </c>
      <c r="AB12">
        <f>IFERROR((Z12-AA12)/AA12,"")</f>
      </c>
      <c r="AC12">
        <v>3</v>
      </c>
      <c r="AD12">
        <v>2</v>
      </c>
      <c r="AE12" t="inlineStr">
        <is>
          <t xml:space="preserve">5</t>
        </is>
      </c>
      <c r="AF12"/>
      <c r="AG12"/>
      <c r="AH12"/>
      <c r="AI12" t="inlineStr">
        <is>
          <t xml:space="preserve">Y</t>
        </is>
      </c>
      <c r="AJ12" t="inlineStr">
        <is>
          <t xml:space="preserve">N</t>
        </is>
      </c>
      <c r="AK12" t="inlineStr">
        <is>
          <t xml:space="preserve">N</t>
        </is>
      </c>
      <c r="AL12" t="inlineStr">
        <is>
          <t xml:space="preserve">N</t>
        </is>
      </c>
      <c r="AM12"/>
      <c r="AN12" t="inlineStr">
        <is>
          <t xml:space="preserve">N</t>
        </is>
      </c>
      <c r="AO12"/>
      <c r="AP12" t="inlineStr">
        <is>
          <t xml:space="preserve">N</t>
        </is>
      </c>
      <c r="AQ12"/>
      <c r="AR12"/>
      <c r="AS12"/>
      <c r="AT12">
        <f>IFERROR(INDEX(04_Area_Stats!$E$5:$E$8,MATCH(N12,04_Area_Stats!$A$5:$A$8,0)),"")</f>
      </c>
      <c r="AU12">
        <f>IFERROR(ROUND(W12*AT12,0),"")</f>
      </c>
      <c r="AV12">
        <f>IFERROR(AU12*12/S12,"")</f>
      </c>
      <c r="AW12">
        <f>IFERROR(ROUND(100*(03_Assumptions!$B$18*MIN(AV12/03_Assumptions!$B$13,1)+03_Assumptions!$B$19*MIN(MAX(-AB12/0.25,0),1)+03_Assumptions!$B$20*IFERROR(INDEX(03_Assumptions!$B$28:$B$33,MATCH(AG12,03_Assumptions!$A$28:$A$33,0)),0.5)+03_Assumptions!$B$21*MIN(V12/180,1)+03_Assumptions!$B$22*(COUNTIF(AI12:AQ12,"Y")/9)),0),"")</f>
      </c>
      <c r="AX12"/>
      <c r="AY12"/>
      <c r="AZ12"/>
      <c r="BA12" t="inlineStr">
        <is>
          <t xml:space="preserve">https://img4.idealista.com/s/v1/yLv6QcFaPGY-ndqtd3fIzjn3dwgl4inLwTKbMiVSd6Ml4khBqGDIaJvI4s5m5JvBd3qbd9qod_cGdwYIC_eAPqMICyXI9Zuoyw?Expires=1789593716&amp;Signature=MEUCIGWI36wsHun9ZikXkDvrfYa0OrHy62esBeHz3IHDX4XcAiEA2LD4EPsOdjVXo4QkijrVPpk1WgLhLAjSG0wfzisurkw_&amp;Key-Pair-Id=K20EOYVFELHOX5</t>
        </is>
      </c>
      <c r="BB12"/>
      <c r="BC12">
        <v>1</v>
      </c>
      <c r="BD12"/>
      <c r="BE12">
        <v>0</v>
      </c>
      <c r="BF12"/>
      <c r="BG12"/>
      <c r="BH12"/>
      <c r="BI12"/>
      <c r="BJ12"/>
      <c r="BK12"/>
      <c r="BL12"/>
      <c r="BM12"/>
      <c r="BN12"/>
    </row>
    <row r="13">
      <c r="A13" t="inlineStr">
        <is>
          <t xml:space="preserve">IDL-112559972</t>
        </is>
      </c>
      <c r="B13" t="inlineStr">
        <is>
          <t xml:space="preserve">Idealista</t>
        </is>
      </c>
      <c r="C13" t="inlineStr">
        <is>
          <t xml:space="preserve">112559972</t>
        </is>
      </c>
      <c r="D13" t="inlineStr">
        <is>
          <t xml:space="preserve">https://www.idealista.com/inmueble/112559972/</t>
        </is>
      </c>
      <c r="E13" t="inlineStr">
        <is>
          <t xml:space="preserve">2026-09-15</t>
        </is>
      </c>
      <c r="F13" t="inlineStr">
        <is>
          <t xml:space="preserve">2026-09-15</t>
        </is>
      </c>
      <c r="G13" t="inlineStr">
        <is>
          <t xml:space="preserve">New</t>
        </is>
      </c>
      <c r="H13" t="inlineStr">
        <is>
          <t xml:space="preserve">Flat / apartment in Calle Francisco Pacheco Nn, Los Guindos - Parque Mediterráneo - Santa Paula, Málaga</t>
        </is>
      </c>
      <c r="I13" t="inlineStr">
        <is>
          <t xml:space="preserve">Sale</t>
        </is>
      </c>
      <c r="J13" t="inlineStr">
        <is>
          <t xml:space="preserve">Flat</t>
        </is>
      </c>
      <c r="K13" t="inlineStr">
        <is>
          <t xml:space="preserve">ES</t>
        </is>
      </c>
      <c r="L13"/>
      <c r="M13" t="inlineStr">
        <is>
          <t xml:space="preserve">Málaga</t>
        </is>
      </c>
      <c r="N13" t="inlineStr">
        <is>
          <t xml:space="preserve">Málaga</t>
        </is>
      </c>
      <c r="O13" t="inlineStr">
        <is>
          <t xml:space="preserve">Carretera de Cádiz</t>
        </is>
      </c>
      <c r="P13"/>
      <c r="Q13" t="inlineStr">
        <is>
          <t xml:space="preserve">36.6915854</t>
        </is>
      </c>
      <c r="R13" t="inlineStr">
        <is>
          <t xml:space="preserve">-4.4469752</t>
        </is>
      </c>
      <c r="S13">
        <v>409000</v>
      </c>
      <c r="T13"/>
      <c r="U13">
        <f>IFERROR((S13-T13)/T13,"")</f>
      </c>
      <c r="V13">
        <v>31</v>
      </c>
      <c r="W13" t="inlineStr">
        <is>
          <t xml:space="preserve">102.00</t>
        </is>
      </c>
      <c r="X13"/>
      <c r="Y13"/>
      <c r="Z13">
        <f>IFERROR(S13/W13,"")</f>
      </c>
      <c r="AA13">
        <f>IFERROR(INDEX(04_Area_Stats!$C$5:$C$8,MATCH(N13,04_Area_Stats!$A$5:$A$8,0)),"")</f>
      </c>
      <c r="AB13">
        <f>IFERROR((Z13-AA13)/AA13,"")</f>
      </c>
      <c r="AC13">
        <v>3</v>
      </c>
      <c r="AD13">
        <v>1</v>
      </c>
      <c r="AE13" t="inlineStr">
        <is>
          <t xml:space="preserve">4</t>
        </is>
      </c>
      <c r="AF13"/>
      <c r="AG13"/>
      <c r="AH13"/>
      <c r="AI13" t="inlineStr">
        <is>
          <t xml:space="preserve">Y</t>
        </is>
      </c>
      <c r="AJ13" t="inlineStr">
        <is>
          <t xml:space="preserve">Y</t>
        </is>
      </c>
      <c r="AK13" t="inlineStr">
        <is>
          <t xml:space="preserve">N</t>
        </is>
      </c>
      <c r="AL13" t="inlineStr">
        <is>
          <t xml:space="preserve">N</t>
        </is>
      </c>
      <c r="AM13"/>
      <c r="AN13" t="inlineStr">
        <is>
          <t xml:space="preserve">N</t>
        </is>
      </c>
      <c r="AO13"/>
      <c r="AP13" t="inlineStr">
        <is>
          <t xml:space="preserve">N</t>
        </is>
      </c>
      <c r="AQ13"/>
      <c r="AR13"/>
      <c r="AS13"/>
      <c r="AT13">
        <f>IFERROR(INDEX(04_Area_Stats!$E$5:$E$8,MATCH(N13,04_Area_Stats!$A$5:$A$8,0)),"")</f>
      </c>
      <c r="AU13">
        <f>IFERROR(ROUND(W13*AT13,0),"")</f>
      </c>
      <c r="AV13">
        <f>IFERROR(AU13*12/S13,"")</f>
      </c>
      <c r="AW13">
        <f>IFERROR(ROUND(100*(03_Assumptions!$B$18*MIN(AV13/03_Assumptions!$B$13,1)+03_Assumptions!$B$19*MIN(MAX(-AB13/0.25,0),1)+03_Assumptions!$B$20*IFERROR(INDEX(03_Assumptions!$B$28:$B$33,MATCH(AG13,03_Assumptions!$A$28:$A$33,0)),0.5)+03_Assumptions!$B$21*MIN(V13/180,1)+03_Assumptions!$B$22*(COUNTIF(AI13:AQ13,"Y")/9)),0),"")</f>
      </c>
      <c r="AX13"/>
      <c r="AY13"/>
      <c r="AZ13"/>
      <c r="BA13" t="inlineStr">
        <is>
          <t xml:space="preserve">https://img4.idealista.com/s/v1/yLv6QcFaPGY-ndqtd3fIzjn3dwgl4inLwTKbMiVSd6Ml4khBqGDIaJvI4s5m5JvBd84Ld3o-dz4edwYICwgl9wuAPqPI9Zuoyw?Expires=1789593716&amp;Signature=MEUCIBSmEYjTcDWQocW4swtYohj-dWpfv00A02zq60ImdtjWAiEAnms-AmD-vDfHTCPsw7elQiX1jzJtfqHUDNN48lCK2Tk_&amp;Key-Pair-Id=K20EOYVFELHOX5</t>
        </is>
      </c>
      <c r="BB13"/>
      <c r="BC13">
        <v>1</v>
      </c>
      <c r="BD13"/>
      <c r="BE13">
        <v>0</v>
      </c>
      <c r="BF13"/>
      <c r="BG13"/>
      <c r="BH13"/>
      <c r="BI13"/>
      <c r="BJ13"/>
      <c r="BK13"/>
      <c r="BL13"/>
      <c r="BM13"/>
      <c r="BN13"/>
    </row>
    <row r="14">
      <c r="A14" t="inlineStr">
        <is>
          <t xml:space="preserve">IDL-112560167</t>
        </is>
      </c>
      <c r="B14" t="inlineStr">
        <is>
          <t xml:space="preserve">Idealista</t>
        </is>
      </c>
      <c r="C14" t="inlineStr">
        <is>
          <t xml:space="preserve">112560167</t>
        </is>
      </c>
      <c r="D14" t="inlineStr">
        <is>
          <t xml:space="preserve">https://www.idealista.com/inmueble/112560167/</t>
        </is>
      </c>
      <c r="E14" t="inlineStr">
        <is>
          <t xml:space="preserve">2026-09-15</t>
        </is>
      </c>
      <c r="F14" t="inlineStr">
        <is>
          <t xml:space="preserve">2026-09-15</t>
        </is>
      </c>
      <c r="G14" t="inlineStr">
        <is>
          <t xml:space="preserve">New</t>
        </is>
      </c>
      <c r="H14" t="inlineStr">
        <is>
          <t xml:space="preserve">Terraced house in Calle Manuel Laguna, Mangas Verdes - Las Flores, Málaga</t>
        </is>
      </c>
      <c r="I14" t="inlineStr">
        <is>
          <t xml:space="preserve">Sale</t>
        </is>
      </c>
      <c r="J14" t="inlineStr">
        <is>
          <t xml:space="preserve">Chalet</t>
        </is>
      </c>
      <c r="K14" t="inlineStr">
        <is>
          <t xml:space="preserve">ES</t>
        </is>
      </c>
      <c r="L14"/>
      <c r="M14" t="inlineStr">
        <is>
          <t xml:space="preserve">Málaga</t>
        </is>
      </c>
      <c r="N14" t="inlineStr">
        <is>
          <t xml:space="preserve">Málaga</t>
        </is>
      </c>
      <c r="O14" t="inlineStr">
        <is>
          <t xml:space="preserve">Ciudad Jardín</t>
        </is>
      </c>
      <c r="P14"/>
      <c r="Q14" t="inlineStr">
        <is>
          <t xml:space="preserve">36.7416028</t>
        </is>
      </c>
      <c r="R14" t="inlineStr">
        <is>
          <t xml:space="preserve">-4.4187133</t>
        </is>
      </c>
      <c r="S14">
        <v>289900</v>
      </c>
      <c r="T14"/>
      <c r="U14">
        <f>IFERROR((S14-T14)/T14,"")</f>
      </c>
      <c r="V14">
        <v>31</v>
      </c>
      <c r="W14" t="inlineStr">
        <is>
          <t xml:space="preserve">123.00</t>
        </is>
      </c>
      <c r="X14"/>
      <c r="Y14"/>
      <c r="Z14">
        <f>IFERROR(S14/W14,"")</f>
      </c>
      <c r="AA14">
        <f>IFERROR(INDEX(04_Area_Stats!$C$5:$C$8,MATCH(N14,04_Area_Stats!$A$5:$A$8,0)),"")</f>
      </c>
      <c r="AB14">
        <f>IFERROR((Z14-AA14)/AA14,"")</f>
      </c>
      <c r="AC14">
        <v>3</v>
      </c>
      <c r="AD14">
        <v>2</v>
      </c>
      <c r="AE14"/>
      <c r="AF14"/>
      <c r="AG14"/>
      <c r="AH14"/>
      <c r="AI14"/>
      <c r="AJ14" t="inlineStr">
        <is>
          <t xml:space="preserve">Y</t>
        </is>
      </c>
      <c r="AK14" t="inlineStr">
        <is>
          <t xml:space="preserve">N</t>
        </is>
      </c>
      <c r="AL14" t="inlineStr">
        <is>
          <t xml:space="preserve">N</t>
        </is>
      </c>
      <c r="AM14"/>
      <c r="AN14" t="inlineStr">
        <is>
          <t xml:space="preserve">N</t>
        </is>
      </c>
      <c r="AO14"/>
      <c r="AP14" t="inlineStr">
        <is>
          <t xml:space="preserve">Y</t>
        </is>
      </c>
      <c r="AQ14"/>
      <c r="AR14"/>
      <c r="AS14"/>
      <c r="AT14">
        <f>IFERROR(INDEX(04_Area_Stats!$E$5:$E$8,MATCH(N14,04_Area_Stats!$A$5:$A$8,0)),"")</f>
      </c>
      <c r="AU14">
        <f>IFERROR(ROUND(W14*AT14,0),"")</f>
      </c>
      <c r="AV14">
        <f>IFERROR(AU14*12/S14,"")</f>
      </c>
      <c r="AW14">
        <f>IFERROR(ROUND(100*(03_Assumptions!$B$18*MIN(AV14/03_Assumptions!$B$13,1)+03_Assumptions!$B$19*MIN(MAX(-AB14/0.25,0),1)+03_Assumptions!$B$20*IFERROR(INDEX(03_Assumptions!$B$28:$B$33,MATCH(AG14,03_Assumptions!$A$28:$A$33,0)),0.5)+03_Assumptions!$B$21*MIN(V14/180,1)+03_Assumptions!$B$22*(COUNTIF(AI14:AQ14,"Y")/9)),0),"")</f>
      </c>
      <c r="AX14"/>
      <c r="AY14"/>
      <c r="AZ14"/>
      <c r="BA14" t="inlineStr">
        <is>
          <t xml:space="preserve">https://img4.idealista.com/s/v1/yLv6QcFaPGY-ndqtd3fIzjn3dwgl4inLwTKbMiVSd6Ml4khBqGDIaJvI4s5m5JvBd9oIdwjad86AdwYICwglCHoGCHrI9Zuoyw?Expires=1789593716&amp;Signature=MEUCIQD2mVonFovTViOln0aZOm9LrMKoukvxJO2LrbX~X~hPOAIgKeK2hvLD02AEbWRIlK0ZrEY-KoSSV7b5Ei-swATVYnY_&amp;Key-Pair-Id=K20EOYVFELHOX5</t>
        </is>
      </c>
      <c r="BB14"/>
      <c r="BC14">
        <v>1</v>
      </c>
      <c r="BD14"/>
      <c r="BE14">
        <v>0</v>
      </c>
      <c r="BF14"/>
      <c r="BG14"/>
      <c r="BH14"/>
      <c r="BI14"/>
      <c r="BJ14"/>
      <c r="BK14"/>
      <c r="BL14"/>
      <c r="BM14"/>
      <c r="BN14"/>
    </row>
    <row r="15">
      <c r="A15" t="inlineStr">
        <is>
          <t xml:space="preserve">IDL-112559152</t>
        </is>
      </c>
      <c r="B15" t="inlineStr">
        <is>
          <t xml:space="preserve">Idealista</t>
        </is>
      </c>
      <c r="C15" t="inlineStr">
        <is>
          <t xml:space="preserve">112559152</t>
        </is>
      </c>
      <c r="D15" t="inlineStr">
        <is>
          <t xml:space="preserve">https://www.idealista.com/inmueble/112559152/</t>
        </is>
      </c>
      <c r="E15" t="inlineStr">
        <is>
          <t xml:space="preserve">2026-09-15</t>
        </is>
      </c>
      <c r="F15" t="inlineStr">
        <is>
          <t xml:space="preserve">2026-09-15</t>
        </is>
      </c>
      <c r="G15" t="inlineStr">
        <is>
          <t xml:space="preserve">New</t>
        </is>
      </c>
      <c r="H15" t="inlineStr">
        <is>
          <t xml:space="preserve">Flat / apartment in Olletas - Sierra Blanquilla, Málaga</t>
        </is>
      </c>
      <c r="I15" t="inlineStr">
        <is>
          <t xml:space="preserve">Sale</t>
        </is>
      </c>
      <c r="J15" t="inlineStr">
        <is>
          <t xml:space="preserve">Flat</t>
        </is>
      </c>
      <c r="K15" t="inlineStr">
        <is>
          <t xml:space="preserve">ES</t>
        </is>
      </c>
      <c r="L15"/>
      <c r="M15" t="inlineStr">
        <is>
          <t xml:space="preserve">Málaga</t>
        </is>
      </c>
      <c r="N15" t="inlineStr">
        <is>
          <t xml:space="preserve">Málaga</t>
        </is>
      </c>
      <c r="O15" t="inlineStr">
        <is>
          <t xml:space="preserve">Centro</t>
        </is>
      </c>
      <c r="P15"/>
      <c r="Q15" t="inlineStr">
        <is>
          <t xml:space="preserve">36.7352089</t>
        </is>
      </c>
      <c r="R15" t="inlineStr">
        <is>
          <t xml:space="preserve">-4.4223065</t>
        </is>
      </c>
      <c r="S15">
        <v>205000</v>
      </c>
      <c r="T15"/>
      <c r="U15">
        <f>IFERROR((S15-T15)/T15,"")</f>
      </c>
      <c r="V15">
        <v>31</v>
      </c>
      <c r="W15" t="inlineStr">
        <is>
          <t xml:space="preserve">45.00</t>
        </is>
      </c>
      <c r="X15"/>
      <c r="Y15"/>
      <c r="Z15">
        <f>IFERROR(S15/W15,"")</f>
      </c>
      <c r="AA15">
        <f>IFERROR(INDEX(04_Area_Stats!$C$5:$C$8,MATCH(N15,04_Area_Stats!$A$5:$A$8,0)),"")</f>
      </c>
      <c r="AB15">
        <f>IFERROR((Z15-AA15)/AA15,"")</f>
      </c>
      <c r="AC15">
        <v>1</v>
      </c>
      <c r="AD15">
        <v>1</v>
      </c>
      <c r="AE15" t="inlineStr">
        <is>
          <t xml:space="preserve">bj</t>
        </is>
      </c>
      <c r="AF15"/>
      <c r="AG15"/>
      <c r="AH15"/>
      <c r="AI15"/>
      <c r="AJ15" t="inlineStr">
        <is>
          <t xml:space="preserve">Y</t>
        </is>
      </c>
      <c r="AK15"/>
      <c r="AL15"/>
      <c r="AM15"/>
      <c r="AN15"/>
      <c r="AO15"/>
      <c r="AP15" t="inlineStr">
        <is>
          <t xml:space="preserve">Y</t>
        </is>
      </c>
      <c r="AQ15"/>
      <c r="AR15"/>
      <c r="AS15"/>
      <c r="AT15">
        <f>IFERROR(INDEX(04_Area_Stats!$E$5:$E$8,MATCH(N15,04_Area_Stats!$A$5:$A$8,0)),"")</f>
      </c>
      <c r="AU15">
        <f>IFERROR(ROUND(W15*AT15,0),"")</f>
      </c>
      <c r="AV15">
        <f>IFERROR(AU15*12/S15,"")</f>
      </c>
      <c r="AW15">
        <f>IFERROR(ROUND(100*(03_Assumptions!$B$18*MIN(AV15/03_Assumptions!$B$13,1)+03_Assumptions!$B$19*MIN(MAX(-AB15/0.25,0),1)+03_Assumptions!$B$20*IFERROR(INDEX(03_Assumptions!$B$28:$B$33,MATCH(AG15,03_Assumptions!$A$28:$A$33,0)),0.5)+03_Assumptions!$B$21*MIN(V15/180,1)+03_Assumptions!$B$22*(COUNTIF(AI15:AQ15,"Y")/9)),0),"")</f>
      </c>
      <c r="AX15"/>
      <c r="AY15"/>
      <c r="AZ15"/>
      <c r="BA15" t="inlineStr">
        <is>
          <t xml:space="preserve">https://img4.idealista.com/s/v1/yLv6QcFaPGY-ndqtd3fIzjn3dwgl4inLwTKbMiVSd6Ml4khBqGDIaJvI4s5m5JvBd86odyWbdwybdwYICwglBnqACAbI9Zuoyw?Expires=1789593716&amp;Signature=MEYCIQDDFyaISUgUvU5QcIbUQojDx~teUyA2N7HsqL~XIvurjQIhAM7GhLnyUcSGP8c~LsqxWSyQx436MYpBUvPAf1TR0CvY&amp;Key-Pair-Id=K20EOYVFELHOX5</t>
        </is>
      </c>
      <c r="BB15"/>
      <c r="BC15">
        <v>1</v>
      </c>
      <c r="BD15"/>
      <c r="BE15">
        <v>0</v>
      </c>
      <c r="BF15"/>
      <c r="BG15"/>
      <c r="BH15"/>
      <c r="BI15"/>
      <c r="BJ15"/>
      <c r="BK15"/>
      <c r="BL15"/>
      <c r="BM15"/>
      <c r="BN15"/>
    </row>
    <row r="16">
      <c r="A16" t="inlineStr">
        <is>
          <t xml:space="preserve">IDL-112557499</t>
        </is>
      </c>
      <c r="B16" t="inlineStr">
        <is>
          <t xml:space="preserve">Idealista</t>
        </is>
      </c>
      <c r="C16" t="inlineStr">
        <is>
          <t xml:space="preserve">112557499</t>
        </is>
      </c>
      <c r="D16" t="inlineStr">
        <is>
          <t xml:space="preserve">https://www.idealista.com/inmueble/112557499/</t>
        </is>
      </c>
      <c r="E16" t="inlineStr">
        <is>
          <t xml:space="preserve">2026-09-15</t>
        </is>
      </c>
      <c r="F16" t="inlineStr">
        <is>
          <t xml:space="preserve">2026-09-15</t>
        </is>
      </c>
      <c r="G16" t="inlineStr">
        <is>
          <t xml:space="preserve">New</t>
        </is>
      </c>
      <c r="H16" t="inlineStr">
        <is>
          <t xml:space="preserve">Flat / apartment in Calle del Jalón, 35, Finca el Pato - Torre del Río, Málaga</t>
        </is>
      </c>
      <c r="I16" t="inlineStr">
        <is>
          <t xml:space="preserve">Sale</t>
        </is>
      </c>
      <c r="J16" t="inlineStr">
        <is>
          <t xml:space="preserve">Flat</t>
        </is>
      </c>
      <c r="K16" t="inlineStr">
        <is>
          <t xml:space="preserve">ES</t>
        </is>
      </c>
      <c r="L16"/>
      <c r="M16" t="inlineStr">
        <is>
          <t xml:space="preserve">Málaga</t>
        </is>
      </c>
      <c r="N16" t="inlineStr">
        <is>
          <t xml:space="preserve">Málaga</t>
        </is>
      </c>
      <c r="O16" t="inlineStr">
        <is>
          <t xml:space="preserve">Carretera de Cádiz</t>
        </is>
      </c>
      <c r="P16"/>
      <c r="Q16" t="inlineStr">
        <is>
          <t xml:space="preserve">36.6843595</t>
        </is>
      </c>
      <c r="R16" t="inlineStr">
        <is>
          <t xml:space="preserve">-4.4504739</t>
        </is>
      </c>
      <c r="S16">
        <v>855000</v>
      </c>
      <c r="T16"/>
      <c r="U16">
        <f>IFERROR((S16-T16)/T16,"")</f>
      </c>
      <c r="V16">
        <v>31</v>
      </c>
      <c r="W16" t="inlineStr">
        <is>
          <t xml:space="preserve">140.00</t>
        </is>
      </c>
      <c r="X16"/>
      <c r="Y16"/>
      <c r="Z16">
        <f>IFERROR(S16/W16,"")</f>
      </c>
      <c r="AA16">
        <f>IFERROR(INDEX(04_Area_Stats!$C$5:$C$8,MATCH(N16,04_Area_Stats!$A$5:$A$8,0)),"")</f>
      </c>
      <c r="AB16">
        <f>IFERROR((Z16-AA16)/AA16,"")</f>
      </c>
      <c r="AC16">
        <v>4</v>
      </c>
      <c r="AD16">
        <v>2</v>
      </c>
      <c r="AE16" t="inlineStr">
        <is>
          <t xml:space="preserve">3</t>
        </is>
      </c>
      <c r="AF16"/>
      <c r="AG16"/>
      <c r="AH16"/>
      <c r="AI16" t="inlineStr">
        <is>
          <t xml:space="preserve">Y</t>
        </is>
      </c>
      <c r="AJ16" t="inlineStr">
        <is>
          <t xml:space="preserve">Y</t>
        </is>
      </c>
      <c r="AK16" t="inlineStr">
        <is>
          <t xml:space="preserve">Y</t>
        </is>
      </c>
      <c r="AL16" t="inlineStr">
        <is>
          <t xml:space="preserve">Y</t>
        </is>
      </c>
      <c r="AM16" t="inlineStr">
        <is>
          <t xml:space="preserve">Y</t>
        </is>
      </c>
      <c r="AN16" t="inlineStr">
        <is>
          <t xml:space="preserve">Y</t>
        </is>
      </c>
      <c r="AO16"/>
      <c r="AP16" t="inlineStr">
        <is>
          <t xml:space="preserve">Y</t>
        </is>
      </c>
      <c r="AQ16"/>
      <c r="AR16"/>
      <c r="AS16"/>
      <c r="AT16">
        <f>IFERROR(INDEX(04_Area_Stats!$E$5:$E$8,MATCH(N16,04_Area_Stats!$A$5:$A$8,0)),"")</f>
      </c>
      <c r="AU16">
        <f>IFERROR(ROUND(W16*AT16,0),"")</f>
      </c>
      <c r="AV16">
        <f>IFERROR(AU16*12/S16,"")</f>
      </c>
      <c r="AW16">
        <f>IFERROR(ROUND(100*(03_Assumptions!$B$18*MIN(AV16/03_Assumptions!$B$13,1)+03_Assumptions!$B$19*MIN(MAX(-AB16/0.25,0),1)+03_Assumptions!$B$20*IFERROR(INDEX(03_Assumptions!$B$28:$B$33,MATCH(AG16,03_Assumptions!$A$28:$A$33,0)),0.5)+03_Assumptions!$B$21*MIN(V16/180,1)+03_Assumptions!$B$22*(COUNTIF(AI16:AQ16,"Y")/9)),0),"")</f>
      </c>
      <c r="AX16"/>
      <c r="AY16"/>
      <c r="AZ16"/>
      <c r="BA16" t="inlineStr">
        <is>
          <t xml:space="preserve">https://img4.idealista.com/s/v1/yLv6QcFaPGY-ndqtd3fIzjn3dwgl4inLwTKbMiVSd6Ml4khBqGDIaJvI4s5m5JvBdyWbd_d6d4AMdwYIC_eADAyjBgjI9Zuoyw?Expires=1789593716&amp;Signature=MEQCIGhQqR~vNpSs2eX5SDAc8gdT36iQMAMeYsLy8ZytBBlLAiBhVnqgyZ9Sqb-FjRgn7uO9lRppmjyHerxZQvYqlwbj7g__&amp;Key-Pair-Id=K20EOYVFELHOX5</t>
        </is>
      </c>
      <c r="BB16"/>
      <c r="BC16">
        <v>1</v>
      </c>
      <c r="BD16"/>
      <c r="BE16">
        <v>0</v>
      </c>
      <c r="BF16"/>
      <c r="BG16"/>
      <c r="BH16"/>
      <c r="BI16"/>
      <c r="BJ16"/>
      <c r="BK16"/>
      <c r="BL16"/>
      <c r="BM16"/>
      <c r="BN16"/>
    </row>
    <row r="17">
      <c r="A17" t="inlineStr">
        <is>
          <t xml:space="preserve">IDL-112558171</t>
        </is>
      </c>
      <c r="B17" t="inlineStr">
        <is>
          <t xml:space="preserve">Idealista</t>
        </is>
      </c>
      <c r="C17" t="inlineStr">
        <is>
          <t xml:space="preserve">112558171</t>
        </is>
      </c>
      <c r="D17" t="inlineStr">
        <is>
          <t xml:space="preserve">https://www.idealista.com/inmueble/112558171/</t>
        </is>
      </c>
      <c r="E17" t="inlineStr">
        <is>
          <t xml:space="preserve">2026-09-15</t>
        </is>
      </c>
      <c r="F17" t="inlineStr">
        <is>
          <t xml:space="preserve">2026-09-15</t>
        </is>
      </c>
      <c r="G17" t="inlineStr">
        <is>
          <t xml:space="preserve">New</t>
        </is>
      </c>
      <c r="H17" t="inlineStr">
        <is>
          <t xml:space="preserve">Flat / apartment in Pasaje Zambrana, La Trinidad, Málaga</t>
        </is>
      </c>
      <c r="I17" t="inlineStr">
        <is>
          <t xml:space="preserve">Sale</t>
        </is>
      </c>
      <c r="J17" t="inlineStr">
        <is>
          <t xml:space="preserve">Flat</t>
        </is>
      </c>
      <c r="K17" t="inlineStr">
        <is>
          <t xml:space="preserve">ES</t>
        </is>
      </c>
      <c r="L17"/>
      <c r="M17" t="inlineStr">
        <is>
          <t xml:space="preserve">Málaga</t>
        </is>
      </c>
      <c r="N17" t="inlineStr">
        <is>
          <t xml:space="preserve">Málaga</t>
        </is>
      </c>
      <c r="O17" t="inlineStr">
        <is>
          <t xml:space="preserve">Centro</t>
        </is>
      </c>
      <c r="P17"/>
      <c r="Q17" t="inlineStr">
        <is>
          <t xml:space="preserve">36.7257702</t>
        </is>
      </c>
      <c r="R17" t="inlineStr">
        <is>
          <t xml:space="preserve">-4.4299734</t>
        </is>
      </c>
      <c r="S17">
        <v>285000</v>
      </c>
      <c r="T17"/>
      <c r="U17">
        <f>IFERROR((S17-T17)/T17,"")</f>
      </c>
      <c r="V17">
        <v>31</v>
      </c>
      <c r="W17" t="inlineStr">
        <is>
          <t xml:space="preserve">58.00</t>
        </is>
      </c>
      <c r="X17"/>
      <c r="Y17"/>
      <c r="Z17">
        <f>IFERROR(S17/W17,"")</f>
      </c>
      <c r="AA17">
        <f>IFERROR(INDEX(04_Area_Stats!$C$5:$C$8,MATCH(N17,04_Area_Stats!$A$5:$A$8,0)),"")</f>
      </c>
      <c r="AB17">
        <f>IFERROR((Z17-AA17)/AA17,"")</f>
      </c>
      <c r="AC17">
        <v>1</v>
      </c>
      <c r="AD17">
        <v>1</v>
      </c>
      <c r="AE17" t="inlineStr">
        <is>
          <t xml:space="preserve">3</t>
        </is>
      </c>
      <c r="AF17"/>
      <c r="AG17"/>
      <c r="AH17"/>
      <c r="AI17" t="inlineStr">
        <is>
          <t xml:space="preserve">Y</t>
        </is>
      </c>
      <c r="AJ17" t="inlineStr">
        <is>
          <t xml:space="preserve">N</t>
        </is>
      </c>
      <c r="AK17" t="inlineStr">
        <is>
          <t xml:space="preserve">N</t>
        </is>
      </c>
      <c r="AL17" t="inlineStr">
        <is>
          <t xml:space="preserve">N</t>
        </is>
      </c>
      <c r="AM17" t="inlineStr">
        <is>
          <t xml:space="preserve">Y</t>
        </is>
      </c>
      <c r="AN17" t="inlineStr">
        <is>
          <t xml:space="preserve">Y</t>
        </is>
      </c>
      <c r="AO17"/>
      <c r="AP17" t="inlineStr">
        <is>
          <t xml:space="preserve">Y</t>
        </is>
      </c>
      <c r="AQ17"/>
      <c r="AR17"/>
      <c r="AS17"/>
      <c r="AT17">
        <f>IFERROR(INDEX(04_Area_Stats!$E$5:$E$8,MATCH(N17,04_Area_Stats!$A$5:$A$8,0)),"")</f>
      </c>
      <c r="AU17">
        <f>IFERROR(ROUND(W17*AT17,0),"")</f>
      </c>
      <c r="AV17">
        <f>IFERROR(AU17*12/S17,"")</f>
      </c>
      <c r="AW17">
        <f>IFERROR(ROUND(100*(03_Assumptions!$B$18*MIN(AV17/03_Assumptions!$B$13,1)+03_Assumptions!$B$19*MIN(MAX(-AB17/0.25,0),1)+03_Assumptions!$B$20*IFERROR(INDEX(03_Assumptions!$B$28:$B$33,MATCH(AG17,03_Assumptions!$A$28:$A$33,0)),0.5)+03_Assumptions!$B$21*MIN(V17/180,1)+03_Assumptions!$B$22*(COUNTIF(AI17:AQ17,"Y")/9)),0),"")</f>
      </c>
      <c r="AX17"/>
      <c r="AY17"/>
      <c r="AZ17"/>
      <c r="BA17" t="inlineStr">
        <is>
          <t xml:space="preserve">https://img4.idealista.com/s/v1/yLv6QcFaPGY-ndqtd3fIzjn3dwgl4inLwTKbMiVSd6Ml4khBqGDIaJvI4s5m5JvBdws-dwYld9o-dwYIC_eAC6MMCyXI9Zuoyw?Expires=1789593716&amp;Signature=MEQCIDa1DvO~m6r76aUGfKBtRkQzX4hdiOQIpsi3hGDuWjh-AiB7giJKXk2PITPmkUcRAKtWO0~te3BiLPVBNxcWGOLzuA__&amp;Key-Pair-Id=K20EOYVFELHOX5</t>
        </is>
      </c>
      <c r="BB17"/>
      <c r="BC17">
        <v>1</v>
      </c>
      <c r="BD17"/>
      <c r="BE17">
        <v>0</v>
      </c>
      <c r="BF17"/>
      <c r="BG17"/>
      <c r="BH17"/>
      <c r="BI17"/>
      <c r="BJ17"/>
      <c r="BK17"/>
      <c r="BL17"/>
      <c r="BM17"/>
      <c r="BN17"/>
    </row>
    <row r="18">
      <c r="A18" t="inlineStr">
        <is>
          <t xml:space="preserve">IDL-112561030</t>
        </is>
      </c>
      <c r="B18" t="inlineStr">
        <is>
          <t xml:space="preserve">Idealista</t>
        </is>
      </c>
      <c r="C18" t="inlineStr">
        <is>
          <t xml:space="preserve">112561030</t>
        </is>
      </c>
      <c r="D18" t="inlineStr">
        <is>
          <t xml:space="preserve">https://www.idealista.com/inmueble/112561030/</t>
        </is>
      </c>
      <c r="E18" t="inlineStr">
        <is>
          <t xml:space="preserve">2026-09-15</t>
        </is>
      </c>
      <c r="F18" t="inlineStr">
        <is>
          <t xml:space="preserve">2026-09-15</t>
        </is>
      </c>
      <c r="G18" t="inlineStr">
        <is>
          <t xml:space="preserve">New</t>
        </is>
      </c>
      <c r="H18" t="inlineStr">
        <is>
          <t xml:space="preserve">Flat / apartment in Avenida Manuel Gorria, Olletas - Sierra Blanquilla, Málaga</t>
        </is>
      </c>
      <c r="I18" t="inlineStr">
        <is>
          <t xml:space="preserve">Sale</t>
        </is>
      </c>
      <c r="J18" t="inlineStr">
        <is>
          <t xml:space="preserve">Flat</t>
        </is>
      </c>
      <c r="K18" t="inlineStr">
        <is>
          <t xml:space="preserve">ES</t>
        </is>
      </c>
      <c r="L18"/>
      <c r="M18" t="inlineStr">
        <is>
          <t xml:space="preserve">Málaga</t>
        </is>
      </c>
      <c r="N18" t="inlineStr">
        <is>
          <t xml:space="preserve">Málaga</t>
        </is>
      </c>
      <c r="O18" t="inlineStr">
        <is>
          <t xml:space="preserve">Centro</t>
        </is>
      </c>
      <c r="P18"/>
      <c r="Q18" t="inlineStr">
        <is>
          <t xml:space="preserve">36.7372817</t>
        </is>
      </c>
      <c r="R18" t="inlineStr">
        <is>
          <t xml:space="preserve">-4.4197559</t>
        </is>
      </c>
      <c r="S18">
        <v>250000</v>
      </c>
      <c r="T18"/>
      <c r="U18">
        <f>IFERROR((S18-T18)/T18,"")</f>
      </c>
      <c r="V18">
        <v>31</v>
      </c>
      <c r="W18" t="inlineStr">
        <is>
          <t xml:space="preserve">90.00</t>
        </is>
      </c>
      <c r="X18"/>
      <c r="Y18"/>
      <c r="Z18">
        <f>IFERROR(S18/W18,"")</f>
      </c>
      <c r="AA18">
        <f>IFERROR(INDEX(04_Area_Stats!$C$5:$C$8,MATCH(N18,04_Area_Stats!$A$5:$A$8,0)),"")</f>
      </c>
      <c r="AB18">
        <f>IFERROR((Z18-AA18)/AA18,"")</f>
      </c>
      <c r="AC18">
        <v>3</v>
      </c>
      <c r="AD18">
        <v>1</v>
      </c>
      <c r="AE18" t="inlineStr">
        <is>
          <t xml:space="preserve">10</t>
        </is>
      </c>
      <c r="AF18"/>
      <c r="AG18"/>
      <c r="AH18"/>
      <c r="AI18" t="inlineStr">
        <is>
          <t xml:space="preserve">Y</t>
        </is>
      </c>
      <c r="AJ18" t="inlineStr">
        <is>
          <t xml:space="preserve">N</t>
        </is>
      </c>
      <c r="AK18" t="inlineStr">
        <is>
          <t xml:space="preserve">N</t>
        </is>
      </c>
      <c r="AL18" t="inlineStr">
        <is>
          <t xml:space="preserve">N</t>
        </is>
      </c>
      <c r="AM18"/>
      <c r="AN18" t="inlineStr">
        <is>
          <t xml:space="preserve">N</t>
        </is>
      </c>
      <c r="AO18"/>
      <c r="AP18" t="inlineStr">
        <is>
          <t xml:space="preserve">N</t>
        </is>
      </c>
      <c r="AQ18"/>
      <c r="AR18"/>
      <c r="AS18"/>
      <c r="AT18">
        <f>IFERROR(INDEX(04_Area_Stats!$E$5:$E$8,MATCH(N18,04_Area_Stats!$A$5:$A$8,0)),"")</f>
      </c>
      <c r="AU18">
        <f>IFERROR(ROUND(W18*AT18,0),"")</f>
      </c>
      <c r="AV18">
        <f>IFERROR(AU18*12/S18,"")</f>
      </c>
      <c r="AW18">
        <f>IFERROR(ROUND(100*(03_Assumptions!$B$18*MIN(AV18/03_Assumptions!$B$13,1)+03_Assumptions!$B$19*MIN(MAX(-AB18/0.25,0),1)+03_Assumptions!$B$20*IFERROR(INDEX(03_Assumptions!$B$28:$B$33,MATCH(AG18,03_Assumptions!$A$28:$A$33,0)),0.5)+03_Assumptions!$B$21*MIN(V18/180,1)+03_Assumptions!$B$22*(COUNTIF(AI18:AQ18,"Y")/9)),0),"")</f>
      </c>
      <c r="AX18"/>
      <c r="AY18"/>
      <c r="AZ18"/>
      <c r="BA18" t="inlineStr">
        <is>
          <t xml:space="preserve">https://img4.idealista.com/s/v1/yLv6QcFaPGY-ndqtd3fIzjn3dwgl4inLwTKbMiVSd6Ml4khBqGDIaJvI4s5m5JvBdwaod_f3d9r3dwYICwgloww-gAjI9Zuoyw?Expires=1789593716&amp;Signature=MEQCIBgRMuS97-krzUm-Bydj7iuuLQciTJC3-MjKtZaBvT00AiAD6hy7HVf7R5ltOidcXRZ37UH1zMLxQb6X6VaEVwn4qg__&amp;Key-Pair-Id=K20EOYVFELHOX5</t>
        </is>
      </c>
      <c r="BB18"/>
      <c r="BC18">
        <v>1</v>
      </c>
      <c r="BD18"/>
      <c r="BE18">
        <v>0</v>
      </c>
      <c r="BF18"/>
      <c r="BG18"/>
      <c r="BH18"/>
      <c r="BI18"/>
      <c r="BJ18"/>
      <c r="BK18"/>
      <c r="BL18"/>
      <c r="BM18"/>
      <c r="BN18"/>
    </row>
    <row r="19">
      <c r="A19" t="inlineStr">
        <is>
          <t xml:space="preserve">IDL-112559037</t>
        </is>
      </c>
      <c r="B19" t="inlineStr">
        <is>
          <t xml:space="preserve">Idealista</t>
        </is>
      </c>
      <c r="C19" t="inlineStr">
        <is>
          <t xml:space="preserve">112559037</t>
        </is>
      </c>
      <c r="D19" t="inlineStr">
        <is>
          <t xml:space="preserve">https://www.idealista.com/inmueble/112559037/</t>
        </is>
      </c>
      <c r="E19" t="inlineStr">
        <is>
          <t xml:space="preserve">2026-09-15</t>
        </is>
      </c>
      <c r="F19" t="inlineStr">
        <is>
          <t xml:space="preserve">2026-09-15</t>
        </is>
      </c>
      <c r="G19" t="inlineStr">
        <is>
          <t xml:space="preserve">New</t>
        </is>
      </c>
      <c r="H19" t="inlineStr">
        <is>
          <t xml:space="preserve">Studio in Olletas, 3, Olletas - Sierra Blanquilla, Málaga</t>
        </is>
      </c>
      <c r="I19" t="inlineStr">
        <is>
          <t xml:space="preserve">Sale</t>
        </is>
      </c>
      <c r="J19" t="inlineStr">
        <is>
          <t xml:space="preserve">Studio</t>
        </is>
      </c>
      <c r="K19" t="inlineStr">
        <is>
          <t xml:space="preserve">ES</t>
        </is>
      </c>
      <c r="L19"/>
      <c r="M19" t="inlineStr">
        <is>
          <t xml:space="preserve">Málaga</t>
        </is>
      </c>
      <c r="N19" t="inlineStr">
        <is>
          <t xml:space="preserve">Málaga</t>
        </is>
      </c>
      <c r="O19" t="inlineStr">
        <is>
          <t xml:space="preserve">Centro</t>
        </is>
      </c>
      <c r="P19"/>
      <c r="Q19" t="inlineStr">
        <is>
          <t xml:space="preserve">36.7340171</t>
        </is>
      </c>
      <c r="R19" t="inlineStr">
        <is>
          <t xml:space="preserve">-4.4162464</t>
        </is>
      </c>
      <c r="S19">
        <v>180000</v>
      </c>
      <c r="T19"/>
      <c r="U19">
        <f>IFERROR((S19-T19)/T19,"")</f>
      </c>
      <c r="V19">
        <v>31</v>
      </c>
      <c r="W19" t="inlineStr">
        <is>
          <t xml:space="preserve">37.00</t>
        </is>
      </c>
      <c r="X19"/>
      <c r="Y19"/>
      <c r="Z19">
        <f>IFERROR(S19/W19,"")</f>
      </c>
      <c r="AA19">
        <f>IFERROR(INDEX(04_Area_Stats!$C$5:$C$8,MATCH(N19,04_Area_Stats!$A$5:$A$8,0)),"")</f>
      </c>
      <c r="AB19">
        <f>IFERROR((Z19-AA19)/AA19,"")</f>
      </c>
      <c r="AC19">
        <v>0</v>
      </c>
      <c r="AD19">
        <v>1</v>
      </c>
      <c r="AE19" t="inlineStr">
        <is>
          <t xml:space="preserve">bj</t>
        </is>
      </c>
      <c r="AF19"/>
      <c r="AG19"/>
      <c r="AH19"/>
      <c r="AI19" t="inlineStr">
        <is>
          <t xml:space="preserve">Y</t>
        </is>
      </c>
      <c r="AJ19" t="inlineStr">
        <is>
          <t xml:space="preserve">N</t>
        </is>
      </c>
      <c r="AK19" t="inlineStr">
        <is>
          <t xml:space="preserve">N</t>
        </is>
      </c>
      <c r="AL19" t="inlineStr">
        <is>
          <t xml:space="preserve">N</t>
        </is>
      </c>
      <c r="AM19"/>
      <c r="AN19" t="inlineStr">
        <is>
          <t xml:space="preserve">N</t>
        </is>
      </c>
      <c r="AO19"/>
      <c r="AP19" t="inlineStr">
        <is>
          <t xml:space="preserve">Y</t>
        </is>
      </c>
      <c r="AQ19"/>
      <c r="AR19"/>
      <c r="AS19"/>
      <c r="AT19">
        <f>IFERROR(INDEX(04_Area_Stats!$E$5:$E$8,MATCH(N19,04_Area_Stats!$A$5:$A$8,0)),"")</f>
      </c>
      <c r="AU19">
        <f>IFERROR(ROUND(W19*AT19,0),"")</f>
      </c>
      <c r="AV19">
        <f>IFERROR(AU19*12/S19,"")</f>
      </c>
      <c r="AW19">
        <f>IFERROR(ROUND(100*(03_Assumptions!$B$18*MIN(AV19/03_Assumptions!$B$13,1)+03_Assumptions!$B$19*MIN(MAX(-AB19/0.25,0),1)+03_Assumptions!$B$20*IFERROR(INDEX(03_Assumptions!$B$28:$B$33,MATCH(AG19,03_Assumptions!$A$28:$A$33,0)),0.5)+03_Assumptions!$B$21*MIN(V19/180,1)+03_Assumptions!$B$22*(COUNTIF(AI19:AQ19,"Y")/9)),0),"")</f>
      </c>
      <c r="AX19"/>
      <c r="AY19"/>
      <c r="AZ19"/>
      <c r="BA19" t="inlineStr">
        <is>
          <t xml:space="preserve">https://img4.idealista.com/s/v1/yLv6QcFaPGY-ndqtd3fIzjn3dwgl4inLwTKbMiVSd6Ml4khBqGDIaJvI4s5m5JvBdz4-d6OAdwYGdwYICwglJQsLowjI9Zuoyw?Expires=1789593716&amp;Signature=MEQCIF5eL28HaKruGP7~W8467fSM28zpojUqIpN2BLAxyIK5AiBxurx5oElx77~3KULt9MV3EgW18GdytUZiP1mgSButtA__&amp;Key-Pair-Id=K20EOYVFELHOX5</t>
        </is>
      </c>
      <c r="BB19"/>
      <c r="BC19">
        <v>1</v>
      </c>
      <c r="BD19"/>
      <c r="BE19">
        <v>0</v>
      </c>
      <c r="BF19"/>
      <c r="BG19"/>
      <c r="BH19"/>
      <c r="BI19"/>
      <c r="BJ19"/>
      <c r="BK19"/>
      <c r="BL19"/>
      <c r="BM19"/>
      <c r="BN19"/>
    </row>
    <row r="20">
      <c r="A20" t="inlineStr">
        <is>
          <t xml:space="preserve">IDL-112561732</t>
        </is>
      </c>
      <c r="B20" t="inlineStr">
        <is>
          <t xml:space="preserve">Idealista</t>
        </is>
      </c>
      <c r="C20" t="inlineStr">
        <is>
          <t xml:space="preserve">112561732</t>
        </is>
      </c>
      <c r="D20" t="inlineStr">
        <is>
          <t xml:space="preserve">https://www.idealista.com/inmueble/112561732/</t>
        </is>
      </c>
      <c r="E20" t="inlineStr">
        <is>
          <t xml:space="preserve">2026-09-15</t>
        </is>
      </c>
      <c r="F20" t="inlineStr">
        <is>
          <t xml:space="preserve">2026-09-15</t>
        </is>
      </c>
      <c r="G20" t="inlineStr">
        <is>
          <t xml:space="preserve">New</t>
        </is>
      </c>
      <c r="H20" t="inlineStr">
        <is>
          <t xml:space="preserve">Flat / apartment in Calle Poeta Ximénez Molina, 5, La Florida - Parque norte, Málaga</t>
        </is>
      </c>
      <c r="I20" t="inlineStr">
        <is>
          <t xml:space="preserve">Sale</t>
        </is>
      </c>
      <c r="J20" t="inlineStr">
        <is>
          <t xml:space="preserve">Flat</t>
        </is>
      </c>
      <c r="K20" t="inlineStr">
        <is>
          <t xml:space="preserve">ES</t>
        </is>
      </c>
      <c r="L20"/>
      <c r="M20" t="inlineStr">
        <is>
          <t xml:space="preserve">Málaga</t>
        </is>
      </c>
      <c r="N20" t="inlineStr">
        <is>
          <t xml:space="preserve">Málaga</t>
        </is>
      </c>
      <c r="O20" t="inlineStr">
        <is>
          <t xml:space="preserve">Bailén - Miraflores</t>
        </is>
      </c>
      <c r="P20"/>
      <c r="Q20" t="inlineStr">
        <is>
          <t xml:space="preserve">36.7257886</t>
        </is>
      </c>
      <c r="R20" t="inlineStr">
        <is>
          <t xml:space="preserve">-4.4499802</t>
        </is>
      </c>
      <c r="S20">
        <v>155000</v>
      </c>
      <c r="T20"/>
      <c r="U20">
        <f>IFERROR((S20-T20)/T20,"")</f>
      </c>
      <c r="V20">
        <v>31</v>
      </c>
      <c r="W20" t="inlineStr">
        <is>
          <t xml:space="preserve">48.00</t>
        </is>
      </c>
      <c r="X20"/>
      <c r="Y20"/>
      <c r="Z20">
        <f>IFERROR(S20/W20,"")</f>
      </c>
      <c r="AA20">
        <f>IFERROR(INDEX(04_Area_Stats!$C$5:$C$8,MATCH(N20,04_Area_Stats!$A$5:$A$8,0)),"")</f>
      </c>
      <c r="AB20">
        <f>IFERROR((Z20-AA20)/AA20,"")</f>
      </c>
      <c r="AC20">
        <v>1</v>
      </c>
      <c r="AD20">
        <v>1</v>
      </c>
      <c r="AE20" t="inlineStr">
        <is>
          <t xml:space="preserve">bj</t>
        </is>
      </c>
      <c r="AF20"/>
      <c r="AG20"/>
      <c r="AH20"/>
      <c r="AI20" t="inlineStr">
        <is>
          <t xml:space="preserve">Y</t>
        </is>
      </c>
      <c r="AJ20" t="inlineStr">
        <is>
          <t xml:space="preserve">N</t>
        </is>
      </c>
      <c r="AK20" t="inlineStr">
        <is>
          <t xml:space="preserve">N</t>
        </is>
      </c>
      <c r="AL20" t="inlineStr">
        <is>
          <t xml:space="preserve">N</t>
        </is>
      </c>
      <c r="AM20"/>
      <c r="AN20" t="inlineStr">
        <is>
          <t xml:space="preserve">N</t>
        </is>
      </c>
      <c r="AO20"/>
      <c r="AP20" t="inlineStr">
        <is>
          <t xml:space="preserve">N</t>
        </is>
      </c>
      <c r="AQ20"/>
      <c r="AR20"/>
      <c r="AS20"/>
      <c r="AT20">
        <f>IFERROR(INDEX(04_Area_Stats!$E$5:$E$8,MATCH(N20,04_Area_Stats!$A$5:$A$8,0)),"")</f>
      </c>
      <c r="AU20">
        <f>IFERROR(ROUND(W20*AT20,0),"")</f>
      </c>
      <c r="AV20">
        <f>IFERROR(AU20*12/S20,"")</f>
      </c>
      <c r="AW20">
        <f>IFERROR(ROUND(100*(03_Assumptions!$B$18*MIN(AV20/03_Assumptions!$B$13,1)+03_Assumptions!$B$19*MIN(MAX(-AB20/0.25,0),1)+03_Assumptions!$B$20*IFERROR(INDEX(03_Assumptions!$B$28:$B$33,MATCH(AG20,03_Assumptions!$A$28:$A$33,0)),0.5)+03_Assumptions!$B$21*MIN(V20/180,1)+03_Assumptions!$B$22*(COUNTIF(AI20:AQ20,"Y")/9)),0),"")</f>
      </c>
      <c r="AX20"/>
      <c r="AY20"/>
      <c r="AZ20"/>
      <c r="BA20" t="inlineStr">
        <is>
          <t xml:space="preserve">https://img4.idealista.com/s/v1/yLv6QcFaPGY-ndqtd3fIzjn3dwgl4inLwTKbMiVSd6Ml4khBqGDIaJvI4s5m5JvBdyV6dwiAdwY-dwYICwglPvcLCAjI9Zuoyw?Expires=1789593716&amp;Signature=MEYCIQCB-EWXRZKRA8~b56HEcDiIgdCPAuhqXSJn416bDFRF9AIhAJPUm6--~LULSwNR-zsjS~uzDs4tz4ZO7gGHSwq8OWZC&amp;Key-Pair-Id=K20EOYVFELHOX5</t>
        </is>
      </c>
      <c r="BB20"/>
      <c r="BC20">
        <v>1</v>
      </c>
      <c r="BD20"/>
      <c r="BE20">
        <v>0</v>
      </c>
      <c r="BF20"/>
      <c r="BG20"/>
      <c r="BH20"/>
      <c r="BI20"/>
      <c r="BJ20"/>
      <c r="BK20"/>
      <c r="BL20"/>
      <c r="BM20"/>
      <c r="BN20"/>
    </row>
    <row r="21">
      <c r="A21" t="inlineStr">
        <is>
          <t xml:space="preserve">IDL-112559522</t>
        </is>
      </c>
      <c r="B21" t="inlineStr">
        <is>
          <t xml:space="preserve">Idealista</t>
        </is>
      </c>
      <c r="C21" t="inlineStr">
        <is>
          <t xml:space="preserve">112559522</t>
        </is>
      </c>
      <c r="D21" t="inlineStr">
        <is>
          <t xml:space="preserve">https://www.idealista.com/inmueble/112559522/</t>
        </is>
      </c>
      <c r="E21" t="inlineStr">
        <is>
          <t xml:space="preserve">2026-09-15</t>
        </is>
      </c>
      <c r="F21" t="inlineStr">
        <is>
          <t xml:space="preserve">2026-09-15</t>
        </is>
      </c>
      <c r="G21" t="inlineStr">
        <is>
          <t xml:space="preserve">New</t>
        </is>
      </c>
      <c r="H21" t="inlineStr">
        <is>
          <t xml:space="preserve">Flat / apartment in Calle Almería Nn, El Palo, Málaga</t>
        </is>
      </c>
      <c r="I21" t="inlineStr">
        <is>
          <t xml:space="preserve">Sale</t>
        </is>
      </c>
      <c r="J21" t="inlineStr">
        <is>
          <t xml:space="preserve">Flat</t>
        </is>
      </c>
      <c r="K21" t="inlineStr">
        <is>
          <t xml:space="preserve">ES</t>
        </is>
      </c>
      <c r="L21"/>
      <c r="M21" t="inlineStr">
        <is>
          <t xml:space="preserve">Málaga</t>
        </is>
      </c>
      <c r="N21" t="inlineStr">
        <is>
          <t xml:space="preserve">Málaga</t>
        </is>
      </c>
      <c r="O21" t="inlineStr">
        <is>
          <t xml:space="preserve">Este</t>
        </is>
      </c>
      <c r="P21"/>
      <c r="Q21" t="inlineStr">
        <is>
          <t xml:space="preserve">36.7198376</t>
        </is>
      </c>
      <c r="R21" t="inlineStr">
        <is>
          <t xml:space="preserve">-4.3518821</t>
        </is>
      </c>
      <c r="S21">
        <v>420000</v>
      </c>
      <c r="T21"/>
      <c r="U21">
        <f>IFERROR((S21-T21)/T21,"")</f>
      </c>
      <c r="V21">
        <v>31</v>
      </c>
      <c r="W21" t="inlineStr">
        <is>
          <t xml:space="preserve">89.00</t>
        </is>
      </c>
      <c r="X21"/>
      <c r="Y21"/>
      <c r="Z21">
        <f>IFERROR(S21/W21,"")</f>
      </c>
      <c r="AA21">
        <f>IFERROR(INDEX(04_Area_Stats!$C$5:$C$8,MATCH(N21,04_Area_Stats!$A$5:$A$8,0)),"")</f>
      </c>
      <c r="AB21">
        <f>IFERROR((Z21-AA21)/AA21,"")</f>
      </c>
      <c r="AC21">
        <v>3</v>
      </c>
      <c r="AD21">
        <v>2</v>
      </c>
      <c r="AE21" t="inlineStr">
        <is>
          <t xml:space="preserve">5</t>
        </is>
      </c>
      <c r="AF21"/>
      <c r="AG21"/>
      <c r="AH21"/>
      <c r="AI21" t="inlineStr">
        <is>
          <t xml:space="preserve">Y</t>
        </is>
      </c>
      <c r="AJ21" t="inlineStr">
        <is>
          <t xml:space="preserve">N</t>
        </is>
      </c>
      <c r="AK21" t="inlineStr">
        <is>
          <t xml:space="preserve">N</t>
        </is>
      </c>
      <c r="AL21" t="inlineStr">
        <is>
          <t xml:space="preserve">N</t>
        </is>
      </c>
      <c r="AM21"/>
      <c r="AN21" t="inlineStr">
        <is>
          <t xml:space="preserve">N</t>
        </is>
      </c>
      <c r="AO21"/>
      <c r="AP21" t="inlineStr">
        <is>
          <t xml:space="preserve">Y</t>
        </is>
      </c>
      <c r="AQ21"/>
      <c r="AR21"/>
      <c r="AS21"/>
      <c r="AT21">
        <f>IFERROR(INDEX(04_Area_Stats!$E$5:$E$8,MATCH(N21,04_Area_Stats!$A$5:$A$8,0)),"")</f>
      </c>
      <c r="AU21">
        <f>IFERROR(ROUND(W21*AT21,0),"")</f>
      </c>
      <c r="AV21">
        <f>IFERROR(AU21*12/S21,"")</f>
      </c>
      <c r="AW21">
        <f>IFERROR(ROUND(100*(03_Assumptions!$B$18*MIN(AV21/03_Assumptions!$B$13,1)+03_Assumptions!$B$19*MIN(MAX(-AB21/0.25,0),1)+03_Assumptions!$B$20*IFERROR(INDEX(03_Assumptions!$B$28:$B$33,MATCH(AG21,03_Assumptions!$A$28:$A$33,0)),0.5)+03_Assumptions!$B$21*MIN(V21/180,1)+03_Assumptions!$B$22*(COUNTIF(AI21:AQ21,"Y")/9)),0),"")</f>
      </c>
      <c r="AX21"/>
      <c r="AY21"/>
      <c r="AZ21"/>
      <c r="BA21"/>
      <c r="BB21"/>
      <c r="BC21">
        <v>1</v>
      </c>
      <c r="BD21"/>
      <c r="BE21">
        <v>0</v>
      </c>
      <c r="BF21"/>
      <c r="BG21"/>
      <c r="BH21"/>
      <c r="BI21"/>
      <c r="BJ21"/>
      <c r="BK21"/>
      <c r="BL21"/>
      <c r="BM21"/>
      <c r="BN21"/>
    </row>
    <row r="22">
      <c r="A22" t="inlineStr">
        <is>
          <t xml:space="preserve">IDL-112558566</t>
        </is>
      </c>
      <c r="B22" t="inlineStr">
        <is>
          <t xml:space="preserve">Idealista</t>
        </is>
      </c>
      <c r="C22" t="inlineStr">
        <is>
          <t xml:space="preserve">112558566</t>
        </is>
      </c>
      <c r="D22" t="inlineStr">
        <is>
          <t xml:space="preserve">https://www.idealista.com/inmueble/112558566/</t>
        </is>
      </c>
      <c r="E22" t="inlineStr">
        <is>
          <t xml:space="preserve">2026-09-15</t>
        </is>
      </c>
      <c r="F22" t="inlineStr">
        <is>
          <t xml:space="preserve">2026-09-15</t>
        </is>
      </c>
      <c r="G22" t="inlineStr">
        <is>
          <t xml:space="preserve">New</t>
        </is>
      </c>
      <c r="H22" t="inlineStr">
        <is>
          <t xml:space="preserve">Flat / apartment in Calle Huerto de los Claveles, El Molinillo - Capuchinos, Málaga</t>
        </is>
      </c>
      <c r="I22" t="inlineStr">
        <is>
          <t xml:space="preserve">Sale</t>
        </is>
      </c>
      <c r="J22" t="inlineStr">
        <is>
          <t xml:space="preserve">Flat</t>
        </is>
      </c>
      <c r="K22" t="inlineStr">
        <is>
          <t xml:space="preserve">ES</t>
        </is>
      </c>
      <c r="L22"/>
      <c r="M22" t="inlineStr">
        <is>
          <t xml:space="preserve">Málaga</t>
        </is>
      </c>
      <c r="N22" t="inlineStr">
        <is>
          <t xml:space="preserve">Málaga</t>
        </is>
      </c>
      <c r="O22" t="inlineStr">
        <is>
          <t xml:space="preserve">Centro</t>
        </is>
      </c>
      <c r="P22"/>
      <c r="Q22" t="inlineStr">
        <is>
          <t xml:space="preserve">36.7286302</t>
        </is>
      </c>
      <c r="R22" t="inlineStr">
        <is>
          <t xml:space="preserve">-4.4265680</t>
        </is>
      </c>
      <c r="S22">
        <v>350000</v>
      </c>
      <c r="T22"/>
      <c r="U22">
        <f>IFERROR((S22-T22)/T22,"")</f>
      </c>
      <c r="V22">
        <v>31</v>
      </c>
      <c r="W22" t="inlineStr">
        <is>
          <t xml:space="preserve">108.00</t>
        </is>
      </c>
      <c r="X22"/>
      <c r="Y22"/>
      <c r="Z22">
        <f>IFERROR(S22/W22,"")</f>
      </c>
      <c r="AA22">
        <f>IFERROR(INDEX(04_Area_Stats!$C$5:$C$8,MATCH(N22,04_Area_Stats!$A$5:$A$8,0)),"")</f>
      </c>
      <c r="AB22">
        <f>IFERROR((Z22-AA22)/AA22,"")</f>
      </c>
      <c r="AC22">
        <v>4</v>
      </c>
      <c r="AD22">
        <v>2</v>
      </c>
      <c r="AE22" t="inlineStr">
        <is>
          <t xml:space="preserve">1</t>
        </is>
      </c>
      <c r="AF22"/>
      <c r="AG22"/>
      <c r="AH22"/>
      <c r="AI22" t="inlineStr">
        <is>
          <t xml:space="preserve">Y</t>
        </is>
      </c>
      <c r="AJ22" t="inlineStr">
        <is>
          <t xml:space="preserve">Y</t>
        </is>
      </c>
      <c r="AK22" t="inlineStr">
        <is>
          <t xml:space="preserve">N</t>
        </is>
      </c>
      <c r="AL22" t="inlineStr">
        <is>
          <t xml:space="preserve">N</t>
        </is>
      </c>
      <c r="AM22" t="inlineStr">
        <is>
          <t xml:space="preserve">Y</t>
        </is>
      </c>
      <c r="AN22" t="inlineStr">
        <is>
          <t xml:space="preserve">Y</t>
        </is>
      </c>
      <c r="AO22"/>
      <c r="AP22" t="inlineStr">
        <is>
          <t xml:space="preserve">Y</t>
        </is>
      </c>
      <c r="AQ22"/>
      <c r="AR22"/>
      <c r="AS22"/>
      <c r="AT22">
        <f>IFERROR(INDEX(04_Area_Stats!$E$5:$E$8,MATCH(N22,04_Area_Stats!$A$5:$A$8,0)),"")</f>
      </c>
      <c r="AU22">
        <f>IFERROR(ROUND(W22*AT22,0),"")</f>
      </c>
      <c r="AV22">
        <f>IFERROR(AU22*12/S22,"")</f>
      </c>
      <c r="AW22">
        <f>IFERROR(ROUND(100*(03_Assumptions!$B$18*MIN(AV22/03_Assumptions!$B$13,1)+03_Assumptions!$B$19*MIN(MAX(-AB22/0.25,0),1)+03_Assumptions!$B$20*IFERROR(INDEX(03_Assumptions!$B$28:$B$33,MATCH(AG22,03_Assumptions!$A$28:$A$33,0)),0.5)+03_Assumptions!$B$21*MIN(V22/180,1)+03_Assumptions!$B$22*(COUNTIF(AI22:AQ22,"Y")/9)),0),"")</f>
      </c>
      <c r="AX22"/>
      <c r="AY22"/>
      <c r="AZ22"/>
      <c r="BA22" t="inlineStr">
        <is>
          <t xml:space="preserve">https://img4.idealista.com/s/v1/yLv6QcFaPGY-ndqtd3fIzjn3dwgl4inLwTKbMiVSd6Ml4khBqGDIaJvI4s5m5JvBdwwIdwjad_ebdwYIC_eAgHoLevfI9Zuoyw?Expires=1789593716&amp;Signature=MEYCIQDcRBQD1gE-J4-MWi9u4uEmGcgNtsG8ER3ZBqAWZfbJDgIhAJGpb2RZGF5DuCL6IhABeNc~XmHuTnJ0ZPkqhk0BcJkP&amp;Key-Pair-Id=K20EOYVFELHOX5</t>
        </is>
      </c>
      <c r="BB22"/>
      <c r="BC22">
        <v>1</v>
      </c>
      <c r="BD22"/>
      <c r="BE22">
        <v>0</v>
      </c>
      <c r="BF22"/>
      <c r="BG22"/>
      <c r="BH22"/>
      <c r="BI22"/>
      <c r="BJ22"/>
      <c r="BK22"/>
      <c r="BL22"/>
      <c r="BM22"/>
      <c r="BN22"/>
    </row>
    <row r="23">
      <c r="A23" t="inlineStr">
        <is>
          <t xml:space="preserve">IDL-112560991</t>
        </is>
      </c>
      <c r="B23" t="inlineStr">
        <is>
          <t xml:space="preserve">Idealista</t>
        </is>
      </c>
      <c r="C23" t="inlineStr">
        <is>
          <t xml:space="preserve">112560991</t>
        </is>
      </c>
      <c r="D23" t="inlineStr">
        <is>
          <t xml:space="preserve">https://www.idealista.com/inmueble/112560991/</t>
        </is>
      </c>
      <c r="E23" t="inlineStr">
        <is>
          <t xml:space="preserve">2026-09-15</t>
        </is>
      </c>
      <c r="F23" t="inlineStr">
        <is>
          <t xml:space="preserve">2026-09-15</t>
        </is>
      </c>
      <c r="G23" t="inlineStr">
        <is>
          <t xml:space="preserve">New</t>
        </is>
      </c>
      <c r="H23" t="inlineStr">
        <is>
          <t xml:space="preserve">Semi-detached house in Buena Vista, 20, Churriana - La Noria, Málaga</t>
        </is>
      </c>
      <c r="I23" t="inlineStr">
        <is>
          <t xml:space="preserve">Sale</t>
        </is>
      </c>
      <c r="J23" t="inlineStr">
        <is>
          <t xml:space="preserve">Chalet</t>
        </is>
      </c>
      <c r="K23" t="inlineStr">
        <is>
          <t xml:space="preserve">ES</t>
        </is>
      </c>
      <c r="L23"/>
      <c r="M23" t="inlineStr">
        <is>
          <t xml:space="preserve">Málaga</t>
        </is>
      </c>
      <c r="N23" t="inlineStr">
        <is>
          <t xml:space="preserve">Málaga</t>
        </is>
      </c>
      <c r="O23" t="inlineStr">
        <is>
          <t xml:space="preserve">Churriana</t>
        </is>
      </c>
      <c r="P23"/>
      <c r="Q23" t="inlineStr">
        <is>
          <t xml:space="preserve">36.6672797</t>
        </is>
      </c>
      <c r="R23" t="inlineStr">
        <is>
          <t xml:space="preserve">-4.5030385</t>
        </is>
      </c>
      <c r="S23">
        <v>175000</v>
      </c>
      <c r="T23"/>
      <c r="U23">
        <f>IFERROR((S23-T23)/T23,"")</f>
      </c>
      <c r="V23">
        <v>31</v>
      </c>
      <c r="W23" t="inlineStr">
        <is>
          <t xml:space="preserve">102.00</t>
        </is>
      </c>
      <c r="X23"/>
      <c r="Y23"/>
      <c r="Z23">
        <f>IFERROR(S23/W23,"")</f>
      </c>
      <c r="AA23">
        <f>IFERROR(INDEX(04_Area_Stats!$C$5:$C$8,MATCH(N23,04_Area_Stats!$A$5:$A$8,0)),"")</f>
      </c>
      <c r="AB23">
        <f>IFERROR((Z23-AA23)/AA23,"")</f>
      </c>
      <c r="AC23">
        <v>2</v>
      </c>
      <c r="AD23">
        <v>1</v>
      </c>
      <c r="AE23"/>
      <c r="AF23"/>
      <c r="AG23"/>
      <c r="AH23"/>
      <c r="AI23"/>
      <c r="AJ23" t="inlineStr">
        <is>
          <t xml:space="preserve">Y</t>
        </is>
      </c>
      <c r="AK23" t="inlineStr">
        <is>
          <t xml:space="preserve">N</t>
        </is>
      </c>
      <c r="AL23" t="inlineStr">
        <is>
          <t xml:space="preserve">N</t>
        </is>
      </c>
      <c r="AM23"/>
      <c r="AN23" t="inlineStr">
        <is>
          <t xml:space="preserve">Y</t>
        </is>
      </c>
      <c r="AO23"/>
      <c r="AP23" t="inlineStr">
        <is>
          <t xml:space="preserve">N</t>
        </is>
      </c>
      <c r="AQ23"/>
      <c r="AR23"/>
      <c r="AS23"/>
      <c r="AT23">
        <f>IFERROR(INDEX(04_Area_Stats!$E$5:$E$8,MATCH(N23,04_Area_Stats!$A$5:$A$8,0)),"")</f>
      </c>
      <c r="AU23">
        <f>IFERROR(ROUND(W23*AT23,0),"")</f>
      </c>
      <c r="AV23">
        <f>IFERROR(AU23*12/S23,"")</f>
      </c>
      <c r="AW23">
        <f>IFERROR(ROUND(100*(03_Assumptions!$B$18*MIN(AV23/03_Assumptions!$B$13,1)+03_Assumptions!$B$19*MIN(MAX(-AB23/0.25,0),1)+03_Assumptions!$B$20*IFERROR(INDEX(03_Assumptions!$B$28:$B$33,MATCH(AG23,03_Assumptions!$A$28:$A$33,0)),0.5)+03_Assumptions!$B$21*MIN(V23/180,1)+03_Assumptions!$B$22*(COUNTIF(AI23:AQ23,"Y")/9)),0),"")</f>
      </c>
      <c r="AX23"/>
      <c r="AY23"/>
      <c r="AZ23"/>
      <c r="BA23" t="inlineStr">
        <is>
          <t xml:space="preserve">https://img4.idealista.com/s/v1/yLv6QcFaPGY-ndqtd3fIzjn3dwgl4inLwTKbMiVSd6Ml4khBqGDIaJvI4s5m5JvBd_d6d9old6iodwYICwglowsLegbI9Zuoyw?Expires=1789593716&amp;Signature=MEQCIExmaw3agYCLv28ajivfSHxODzyLzc97ukw7xuHyxnxRAiA4o8HSlJopO1uediWBZlRHASNhpJGwK0LiZb-CmpdkNA__&amp;Key-Pair-Id=K20EOYVFELHOX5</t>
        </is>
      </c>
      <c r="BB23"/>
      <c r="BC23">
        <v>1</v>
      </c>
      <c r="BD23"/>
      <c r="BE23">
        <v>0</v>
      </c>
      <c r="BF23"/>
      <c r="BG23"/>
      <c r="BH23"/>
      <c r="BI23"/>
      <c r="BJ23"/>
      <c r="BK23"/>
      <c r="BL23"/>
      <c r="BM23"/>
      <c r="BN23"/>
    </row>
    <row r="24">
      <c r="A24" t="inlineStr">
        <is>
          <t xml:space="preserve">IDL-112556201</t>
        </is>
      </c>
      <c r="B24" t="inlineStr">
        <is>
          <t xml:space="preserve">Idealista</t>
        </is>
      </c>
      <c r="C24" t="inlineStr">
        <is>
          <t xml:space="preserve">112556201</t>
        </is>
      </c>
      <c r="D24" t="inlineStr">
        <is>
          <t xml:space="preserve">https://www.idealista.com/inmueble/112556201/</t>
        </is>
      </c>
      <c r="E24" t="inlineStr">
        <is>
          <t xml:space="preserve">2026-09-15</t>
        </is>
      </c>
      <c r="F24" t="inlineStr">
        <is>
          <t xml:space="preserve">2026-09-15</t>
        </is>
      </c>
      <c r="G24" t="inlineStr">
        <is>
          <t xml:space="preserve">New</t>
        </is>
      </c>
      <c r="H24" t="inlineStr">
        <is>
          <t xml:space="preserve">Detached house in A-7000, Limonar, Málaga</t>
        </is>
      </c>
      <c r="I24" t="inlineStr">
        <is>
          <t xml:space="preserve">Sale</t>
        </is>
      </c>
      <c r="J24" t="inlineStr">
        <is>
          <t xml:space="preserve">Chalet</t>
        </is>
      </c>
      <c r="K24" t="inlineStr">
        <is>
          <t xml:space="preserve">ES</t>
        </is>
      </c>
      <c r="L24"/>
      <c r="M24" t="inlineStr">
        <is>
          <t xml:space="preserve">Málaga</t>
        </is>
      </c>
      <c r="N24" t="inlineStr">
        <is>
          <t xml:space="preserve">Málaga</t>
        </is>
      </c>
      <c r="O24" t="inlineStr">
        <is>
          <t xml:space="preserve">Este</t>
        </is>
      </c>
      <c r="P24"/>
      <c r="Q24" t="inlineStr">
        <is>
          <t xml:space="preserve">36.7712398</t>
        </is>
      </c>
      <c r="R24" t="inlineStr">
        <is>
          <t xml:space="preserve">-4.3873430</t>
        </is>
      </c>
      <c r="S24">
        <v>3900000</v>
      </c>
      <c r="T24"/>
      <c r="U24">
        <f>IFERROR((S24-T24)/T24,"")</f>
      </c>
      <c r="V24">
        <v>31</v>
      </c>
      <c r="W24" t="inlineStr">
        <is>
          <t xml:space="preserve">428.00</t>
        </is>
      </c>
      <c r="X24"/>
      <c r="Y24"/>
      <c r="Z24">
        <f>IFERROR(S24/W24,"")</f>
      </c>
      <c r="AA24">
        <f>IFERROR(INDEX(04_Area_Stats!$C$5:$C$8,MATCH(N24,04_Area_Stats!$A$5:$A$8,0)),"")</f>
      </c>
      <c r="AB24">
        <f>IFERROR((Z24-AA24)/AA24,"")</f>
      </c>
      <c r="AC24">
        <v>5</v>
      </c>
      <c r="AD24">
        <v>4</v>
      </c>
      <c r="AE24"/>
      <c r="AF24"/>
      <c r="AG24"/>
      <c r="AH24"/>
      <c r="AI24"/>
      <c r="AJ24" t="inlineStr">
        <is>
          <t xml:space="preserve">Y</t>
        </is>
      </c>
      <c r="AK24" t="inlineStr">
        <is>
          <t xml:space="preserve">Y</t>
        </is>
      </c>
      <c r="AL24" t="inlineStr">
        <is>
          <t xml:space="preserve">N</t>
        </is>
      </c>
      <c r="AM24" t="inlineStr">
        <is>
          <t xml:space="preserve">Y</t>
        </is>
      </c>
      <c r="AN24" t="inlineStr">
        <is>
          <t xml:space="preserve">Y</t>
        </is>
      </c>
      <c r="AO24"/>
      <c r="AP24" t="inlineStr">
        <is>
          <t xml:space="preserve">Y</t>
        </is>
      </c>
      <c r="AQ24"/>
      <c r="AR24"/>
      <c r="AS24"/>
      <c r="AT24">
        <f>IFERROR(INDEX(04_Area_Stats!$E$5:$E$8,MATCH(N24,04_Area_Stats!$A$5:$A$8,0)),"")</f>
      </c>
      <c r="AU24">
        <f>IFERROR(ROUND(W24*AT24,0),"")</f>
      </c>
      <c r="AV24">
        <f>IFERROR(AU24*12/S24,"")</f>
      </c>
      <c r="AW24">
        <f>IFERROR(ROUND(100*(03_Assumptions!$B$18*MIN(AV24/03_Assumptions!$B$13,1)+03_Assumptions!$B$19*MIN(MAX(-AB24/0.25,0),1)+03_Assumptions!$B$20*IFERROR(INDEX(03_Assumptions!$B$28:$B$33,MATCH(AG24,03_Assumptions!$A$28:$A$33,0)),0.5)+03_Assumptions!$B$21*MIN(V24/180,1)+03_Assumptions!$B$22*(COUNTIF(AI24:AQ24,"Y")/9)),0),"")</f>
      </c>
      <c r="AX24"/>
      <c r="AY24"/>
      <c r="AZ24"/>
      <c r="BA24" t="inlineStr">
        <is>
          <t xml:space="preserve">https://img4.idealista.com/s/v1/yLv6QcFaPGY-ndqtd3fIzjn3dwgl4inLwTKbMiVSd6Ml4khBqGDIaJvI4s5m5JvBd5sld6OAdwwGdwYICwgl94AM94DI9Zuoyw?Expires=1789593716&amp;Signature=MEUCIGeGuaBL7KpV3IfU2KiHKP-X6pkHy~reF7FRlSBn3py9AiEAz519Ifqc9k1XLGysT3eVHgbj3fbVYTxfRTIcnSF07lw_&amp;Key-Pair-Id=K20EOYVFELHOX5</t>
        </is>
      </c>
      <c r="BB24"/>
      <c r="BC24">
        <v>1</v>
      </c>
      <c r="BD24"/>
      <c r="BE24">
        <v>0</v>
      </c>
      <c r="BF24"/>
      <c r="BG24"/>
      <c r="BH24"/>
      <c r="BI24"/>
      <c r="BJ24"/>
      <c r="BK24"/>
      <c r="BL24"/>
      <c r="BM24"/>
      <c r="BN24"/>
    </row>
    <row r="25">
      <c r="A25" t="inlineStr">
        <is>
          <t xml:space="preserve">IDL-112560370</t>
        </is>
      </c>
      <c r="B25" t="inlineStr">
        <is>
          <t xml:space="preserve">Idealista</t>
        </is>
      </c>
      <c r="C25" t="inlineStr">
        <is>
          <t xml:space="preserve">112560370</t>
        </is>
      </c>
      <c r="D25" t="inlineStr">
        <is>
          <t xml:space="preserve">https://www.idealista.com/inmueble/112560370/</t>
        </is>
      </c>
      <c r="E25" t="inlineStr">
        <is>
          <t xml:space="preserve">2026-09-15</t>
        </is>
      </c>
      <c r="F25" t="inlineStr">
        <is>
          <t xml:space="preserve">2026-09-15</t>
        </is>
      </c>
      <c r="G25" t="inlineStr">
        <is>
          <t xml:space="preserve">New</t>
        </is>
      </c>
      <c r="H25" t="inlineStr">
        <is>
          <t xml:space="preserve">Flat / apartment in Calle Héroe de Sostoa, Huelin, Málaga</t>
        </is>
      </c>
      <c r="I25" t="inlineStr">
        <is>
          <t xml:space="preserve">Sale</t>
        </is>
      </c>
      <c r="J25" t="inlineStr">
        <is>
          <t xml:space="preserve">Flat</t>
        </is>
      </c>
      <c r="K25" t="inlineStr">
        <is>
          <t xml:space="preserve">ES</t>
        </is>
      </c>
      <c r="L25"/>
      <c r="M25" t="inlineStr">
        <is>
          <t xml:space="preserve">Málaga</t>
        </is>
      </c>
      <c r="N25" t="inlineStr">
        <is>
          <t xml:space="preserve">Málaga</t>
        </is>
      </c>
      <c r="O25" t="inlineStr">
        <is>
          <t xml:space="preserve">Carretera de Cádiz</t>
        </is>
      </c>
      <c r="P25"/>
      <c r="Q25" t="inlineStr">
        <is>
          <t xml:space="preserve">36.7103692</t>
        </is>
      </c>
      <c r="R25" t="inlineStr">
        <is>
          <t xml:space="preserve">-4.4346907</t>
        </is>
      </c>
      <c r="S25">
        <v>400000</v>
      </c>
      <c r="T25"/>
      <c r="U25">
        <f>IFERROR((S25-T25)/T25,"")</f>
      </c>
      <c r="V25">
        <v>31</v>
      </c>
      <c r="W25" t="inlineStr">
        <is>
          <t xml:space="preserve">90.00</t>
        </is>
      </c>
      <c r="X25"/>
      <c r="Y25"/>
      <c r="Z25">
        <f>IFERROR(S25/W25,"")</f>
      </c>
      <c r="AA25">
        <f>IFERROR(INDEX(04_Area_Stats!$C$5:$C$8,MATCH(N25,04_Area_Stats!$A$5:$A$8,0)),"")</f>
      </c>
      <c r="AB25">
        <f>IFERROR((Z25-AA25)/AA25,"")</f>
      </c>
      <c r="AC25">
        <v>3</v>
      </c>
      <c r="AD25">
        <v>1</v>
      </c>
      <c r="AE25" t="inlineStr">
        <is>
          <t xml:space="preserve">8</t>
        </is>
      </c>
      <c r="AF25"/>
      <c r="AG25"/>
      <c r="AH25"/>
      <c r="AI25" t="inlineStr">
        <is>
          <t xml:space="preserve">Y</t>
        </is>
      </c>
      <c r="AJ25" t="inlineStr">
        <is>
          <t xml:space="preserve">N</t>
        </is>
      </c>
      <c r="AK25" t="inlineStr">
        <is>
          <t xml:space="preserve">N</t>
        </is>
      </c>
      <c r="AL25" t="inlineStr">
        <is>
          <t xml:space="preserve">N</t>
        </is>
      </c>
      <c r="AM25"/>
      <c r="AN25" t="inlineStr">
        <is>
          <t xml:space="preserve">N</t>
        </is>
      </c>
      <c r="AO25"/>
      <c r="AP25" t="inlineStr">
        <is>
          <t xml:space="preserve">N</t>
        </is>
      </c>
      <c r="AQ25"/>
      <c r="AR25"/>
      <c r="AS25"/>
      <c r="AT25">
        <f>IFERROR(INDEX(04_Area_Stats!$E$5:$E$8,MATCH(N25,04_Area_Stats!$A$5:$A$8,0)),"")</f>
      </c>
      <c r="AU25">
        <f>IFERROR(ROUND(W25*AT25,0),"")</f>
      </c>
      <c r="AV25">
        <f>IFERROR(AU25*12/S25,"")</f>
      </c>
      <c r="AW25">
        <f>IFERROR(ROUND(100*(03_Assumptions!$B$18*MIN(AV25/03_Assumptions!$B$13,1)+03_Assumptions!$B$19*MIN(MAX(-AB25/0.25,0),1)+03_Assumptions!$B$20*IFERROR(INDEX(03_Assumptions!$B$28:$B$33,MATCH(AG25,03_Assumptions!$A$28:$A$33,0)),0.5)+03_Assumptions!$B$21*MIN(V25/180,1)+03_Assumptions!$B$22*(COUNTIF(AI25:AQ25,"Y")/9)),0),"")</f>
      </c>
      <c r="AX25"/>
      <c r="AY25"/>
      <c r="AZ25"/>
      <c r="BA25" t="inlineStr">
        <is>
          <t xml:space="preserve">https://img4.idealista.com/s/v1/yLv6QcFaPGY-ndqtd3fIzjn3dwgl4inLwTKbMiVSd6Ml4khBqGDIaJvI4s5m5JvBd4Dad9r3dz4ldwYICwglCAv3PgbI9Zuoyw?Expires=1789593716&amp;Signature=MEUCIQDgcDYqocqVpdXKM~qzClCd-7pCfoqh-KjeADjeAedV7AIgJzcnnw1HKn6ifO0cKDV0Y-BpPjwQkclAjFBgjHHZ~9g_&amp;Key-Pair-Id=K20EOYVFELHOX5</t>
        </is>
      </c>
      <c r="BB25"/>
      <c r="BC25">
        <v>1</v>
      </c>
      <c r="BD25"/>
      <c r="BE25">
        <v>0</v>
      </c>
      <c r="BF25"/>
      <c r="BG25"/>
      <c r="BH25"/>
      <c r="BI25"/>
      <c r="BJ25"/>
      <c r="BK25"/>
      <c r="BL25"/>
      <c r="BM25"/>
      <c r="BN25"/>
    </row>
    <row r="26">
      <c r="A26" t="inlineStr">
        <is>
          <t xml:space="preserve">IDL-111286479</t>
        </is>
      </c>
      <c r="B26" t="inlineStr">
        <is>
          <t xml:space="preserve">Idealista</t>
        </is>
      </c>
      <c r="C26" t="inlineStr">
        <is>
          <t xml:space="preserve">111286479</t>
        </is>
      </c>
      <c r="D26" t="inlineStr">
        <is>
          <t xml:space="preserve">https://www.idealista.com/inmueble/111286479/</t>
        </is>
      </c>
      <c r="E26" t="inlineStr">
        <is>
          <t xml:space="preserve">2026-09-15</t>
        </is>
      </c>
      <c r="F26" t="inlineStr">
        <is>
          <t xml:space="preserve">2026-09-15</t>
        </is>
      </c>
      <c r="G26" t="inlineStr">
        <is>
          <t xml:space="preserve">New</t>
        </is>
      </c>
      <c r="H26" t="inlineStr">
        <is>
          <t xml:space="preserve">Flat / apartment in Calle Ferrándiz, Gibralfaro, Málaga</t>
        </is>
      </c>
      <c r="I26" t="inlineStr">
        <is>
          <t xml:space="preserve">Sale</t>
        </is>
      </c>
      <c r="J26" t="inlineStr">
        <is>
          <t xml:space="preserve">Flat</t>
        </is>
      </c>
      <c r="K26" t="inlineStr">
        <is>
          <t xml:space="preserve">ES</t>
        </is>
      </c>
      <c r="L26"/>
      <c r="M26" t="inlineStr">
        <is>
          <t xml:space="preserve">Málaga</t>
        </is>
      </c>
      <c r="N26" t="inlineStr">
        <is>
          <t xml:space="preserve">Málaga</t>
        </is>
      </c>
      <c r="O26" t="inlineStr">
        <is>
          <t xml:space="preserve">Centro</t>
        </is>
      </c>
      <c r="P26"/>
      <c r="Q26" t="inlineStr">
        <is>
          <t xml:space="preserve">36.7280223</t>
        </is>
      </c>
      <c r="R26" t="inlineStr">
        <is>
          <t xml:space="preserve">-4.4100721</t>
        </is>
      </c>
      <c r="S26">
        <v>310000</v>
      </c>
      <c r="T26"/>
      <c r="U26">
        <f>IFERROR((S26-T26)/T26,"")</f>
      </c>
      <c r="V26">
        <v>31</v>
      </c>
      <c r="W26" t="inlineStr">
        <is>
          <t xml:space="preserve">47.00</t>
        </is>
      </c>
      <c r="X26"/>
      <c r="Y26"/>
      <c r="Z26">
        <f>IFERROR(S26/W26,"")</f>
      </c>
      <c r="AA26">
        <f>IFERROR(INDEX(04_Area_Stats!$C$5:$C$8,MATCH(N26,04_Area_Stats!$A$5:$A$8,0)),"")</f>
      </c>
      <c r="AB26">
        <f>IFERROR((Z26-AA26)/AA26,"")</f>
      </c>
      <c r="AC26">
        <v>1</v>
      </c>
      <c r="AD26">
        <v>1</v>
      </c>
      <c r="AE26" t="inlineStr">
        <is>
          <t xml:space="preserve">2</t>
        </is>
      </c>
      <c r="AF26"/>
      <c r="AG26"/>
      <c r="AH26"/>
      <c r="AI26" t="inlineStr">
        <is>
          <t xml:space="preserve">Y</t>
        </is>
      </c>
      <c r="AJ26" t="inlineStr">
        <is>
          <t xml:space="preserve">N</t>
        </is>
      </c>
      <c r="AK26" t="inlineStr">
        <is>
          <t xml:space="preserve">N</t>
        </is>
      </c>
      <c r="AL26" t="inlineStr">
        <is>
          <t xml:space="preserve">N</t>
        </is>
      </c>
      <c r="AM26" t="inlineStr">
        <is>
          <t xml:space="preserve">Y</t>
        </is>
      </c>
      <c r="AN26" t="inlineStr">
        <is>
          <t xml:space="preserve">N</t>
        </is>
      </c>
      <c r="AO26"/>
      <c r="AP26" t="inlineStr">
        <is>
          <t xml:space="preserve">Y</t>
        </is>
      </c>
      <c r="AQ26"/>
      <c r="AR26"/>
      <c r="AS26"/>
      <c r="AT26">
        <f>IFERROR(INDEX(04_Area_Stats!$E$5:$E$8,MATCH(N26,04_Area_Stats!$A$5:$A$8,0)),"")</f>
      </c>
      <c r="AU26">
        <f>IFERROR(ROUND(W26*AT26,0),"")</f>
      </c>
      <c r="AV26">
        <f>IFERROR(AU26*12/S26,"")</f>
      </c>
      <c r="AW26">
        <f>IFERROR(ROUND(100*(03_Assumptions!$B$18*MIN(AV26/03_Assumptions!$B$13,1)+03_Assumptions!$B$19*MIN(MAX(-AB26/0.25,0),1)+03_Assumptions!$B$20*IFERROR(INDEX(03_Assumptions!$B$28:$B$33,MATCH(AG26,03_Assumptions!$A$28:$A$33,0)),0.5)+03_Assumptions!$B$21*MIN(V26/180,1)+03_Assumptions!$B$22*(COUNTIF(AI26:AQ26,"Y")/9)),0),"")</f>
      </c>
      <c r="AX26"/>
      <c r="AY26"/>
      <c r="AZ26"/>
      <c r="BA26" t="inlineStr">
        <is>
          <t xml:space="preserve">https://img4.idealista.com/s/v1/yLv6QcFaPGY-ndqtd3fIzjn3dwgl4inLwTKbMiVSd6Ml4khBqGDIaJvI4s5m5JvBd9qod5sGd5ubdwYI9wYLJaMGBqPI9Zuoyw?Expires=1789593716&amp;Signature=MEUCIQDYEjDrw6jmt2uBkRHyViwPzjHY82cbPGhO5ayfB-mXsgIgTYm4oqGphPirkcLnv4DYjnczkP-e5owT4vqT04V-64g_&amp;Key-Pair-Id=K20EOYVFELHOX5</t>
        </is>
      </c>
      <c r="BB26"/>
      <c r="BC26">
        <v>1</v>
      </c>
      <c r="BD26"/>
      <c r="BE26">
        <v>0</v>
      </c>
      <c r="BF26"/>
      <c r="BG26"/>
      <c r="BH26"/>
      <c r="BI26"/>
      <c r="BJ26"/>
      <c r="BK26"/>
      <c r="BL26"/>
      <c r="BM26"/>
      <c r="BN26"/>
    </row>
    <row r="27">
      <c r="A27" t="inlineStr">
        <is>
          <t xml:space="preserve">IDL-112556780</t>
        </is>
      </c>
      <c r="B27" t="inlineStr">
        <is>
          <t xml:space="preserve">Idealista</t>
        </is>
      </c>
      <c r="C27" t="inlineStr">
        <is>
          <t xml:space="preserve">112556780</t>
        </is>
      </c>
      <c r="D27" t="inlineStr">
        <is>
          <t xml:space="preserve">https://www.idealista.com/inmueble/112556780/</t>
        </is>
      </c>
      <c r="E27" t="inlineStr">
        <is>
          <t xml:space="preserve">2026-09-15</t>
        </is>
      </c>
      <c r="F27" t="inlineStr">
        <is>
          <t xml:space="preserve">2026-09-15</t>
        </is>
      </c>
      <c r="G27" t="inlineStr">
        <is>
          <t xml:space="preserve">New</t>
        </is>
      </c>
      <c r="H27" t="inlineStr">
        <is>
          <t xml:space="preserve">Flat / apartment in El Palo, Málaga</t>
        </is>
      </c>
      <c r="I27" t="inlineStr">
        <is>
          <t xml:space="preserve">Sale</t>
        </is>
      </c>
      <c r="J27" t="inlineStr">
        <is>
          <t xml:space="preserve">Flat</t>
        </is>
      </c>
      <c r="K27" t="inlineStr">
        <is>
          <t xml:space="preserve">ES</t>
        </is>
      </c>
      <c r="L27"/>
      <c r="M27" t="inlineStr">
        <is>
          <t xml:space="preserve">Málaga</t>
        </is>
      </c>
      <c r="N27" t="inlineStr">
        <is>
          <t xml:space="preserve">Málaga</t>
        </is>
      </c>
      <c r="O27" t="inlineStr">
        <is>
          <t xml:space="preserve">Este</t>
        </is>
      </c>
      <c r="P27"/>
      <c r="Q27" t="inlineStr">
        <is>
          <t xml:space="preserve">36.7202681</t>
        </is>
      </c>
      <c r="R27" t="inlineStr">
        <is>
          <t xml:space="preserve">-4.3555328</t>
        </is>
      </c>
      <c r="S27">
        <v>420000</v>
      </c>
      <c r="T27"/>
      <c r="U27">
        <f>IFERROR((S27-T27)/T27,"")</f>
      </c>
      <c r="V27">
        <v>31</v>
      </c>
      <c r="W27" t="inlineStr">
        <is>
          <t xml:space="preserve">89.00</t>
        </is>
      </c>
      <c r="X27"/>
      <c r="Y27"/>
      <c r="Z27">
        <f>IFERROR(S27/W27,"")</f>
      </c>
      <c r="AA27">
        <f>IFERROR(INDEX(04_Area_Stats!$C$5:$C$8,MATCH(N27,04_Area_Stats!$A$5:$A$8,0)),"")</f>
      </c>
      <c r="AB27">
        <f>IFERROR((Z27-AA27)/AA27,"")</f>
      </c>
      <c r="AC27">
        <v>3</v>
      </c>
      <c r="AD27">
        <v>2</v>
      </c>
      <c r="AE27" t="inlineStr">
        <is>
          <t xml:space="preserve">5</t>
        </is>
      </c>
      <c r="AF27"/>
      <c r="AG27"/>
      <c r="AH27"/>
      <c r="AI27" t="inlineStr">
        <is>
          <t xml:space="preserve">Y</t>
        </is>
      </c>
      <c r="AJ27" t="inlineStr">
        <is>
          <t xml:space="preserve">Y</t>
        </is>
      </c>
      <c r="AK27" t="inlineStr">
        <is>
          <t xml:space="preserve">N</t>
        </is>
      </c>
      <c r="AL27" t="inlineStr">
        <is>
          <t xml:space="preserve">N</t>
        </is>
      </c>
      <c r="AM27"/>
      <c r="AN27" t="inlineStr">
        <is>
          <t xml:space="preserve">N</t>
        </is>
      </c>
      <c r="AO27"/>
      <c r="AP27" t="inlineStr">
        <is>
          <t xml:space="preserve">N</t>
        </is>
      </c>
      <c r="AQ27"/>
      <c r="AR27"/>
      <c r="AS27"/>
      <c r="AT27">
        <f>IFERROR(INDEX(04_Area_Stats!$E$5:$E$8,MATCH(N27,04_Area_Stats!$A$5:$A$8,0)),"")</f>
      </c>
      <c r="AU27">
        <f>IFERROR(ROUND(W27*AT27,0),"")</f>
      </c>
      <c r="AV27">
        <f>IFERROR(AU27*12/S27,"")</f>
      </c>
      <c r="AW27">
        <f>IFERROR(ROUND(100*(03_Assumptions!$B$18*MIN(AV27/03_Assumptions!$B$13,1)+03_Assumptions!$B$19*MIN(MAX(-AB27/0.25,0),1)+03_Assumptions!$B$20*IFERROR(INDEX(03_Assumptions!$B$28:$B$33,MATCH(AG27,03_Assumptions!$A$28:$A$33,0)),0.5)+03_Assumptions!$B$21*MIN(V27/180,1)+03_Assumptions!$B$22*(COUNTIF(AI27:AQ27,"Y")/9)),0),"")</f>
      </c>
      <c r="AX27"/>
      <c r="AY27"/>
      <c r="AZ27"/>
      <c r="BA27" t="inlineStr">
        <is>
          <t xml:space="preserve">https://img4.idealista.com/s/v1/yLv6QcFaPGY-ndqtd3fIzjn3dwgl4inLwTKbMiVSd6Ml4khBqGDIaJvI4s5m5JvBd7V6d9oLd4DOdwYIC_eA96OACwjI9Zuoyw?Expires=1789593716&amp;Signature=MEUCID42u0y3ftRtagschBdYdpwNPugKPYMYmtvltCZlySYrAiEAryigP~cy-~csVeymYfz2beqh7A5acN~6SXAqp~ZiJtg_&amp;Key-Pair-Id=K20EOYVFELHOX5</t>
        </is>
      </c>
      <c r="BB27"/>
      <c r="BC27">
        <v>1</v>
      </c>
      <c r="BD27"/>
      <c r="BE27">
        <v>0</v>
      </c>
      <c r="BF27"/>
      <c r="BG27"/>
      <c r="BH27"/>
      <c r="BI27"/>
      <c r="BJ27"/>
      <c r="BK27"/>
      <c r="BL27"/>
      <c r="BM27"/>
      <c r="BN27"/>
    </row>
    <row r="28">
      <c r="A28" t="inlineStr">
        <is>
          <t xml:space="preserve">IDL-112559241</t>
        </is>
      </c>
      <c r="B28" t="inlineStr">
        <is>
          <t xml:space="preserve">Idealista</t>
        </is>
      </c>
      <c r="C28" t="inlineStr">
        <is>
          <t xml:space="preserve">112559241</t>
        </is>
      </c>
      <c r="D28" t="inlineStr">
        <is>
          <t xml:space="preserve">https://www.idealista.com/inmueble/112559241/</t>
        </is>
      </c>
      <c r="E28" t="inlineStr">
        <is>
          <t xml:space="preserve">2026-09-15</t>
        </is>
      </c>
      <c r="F28" t="inlineStr">
        <is>
          <t xml:space="preserve">2026-09-15</t>
        </is>
      </c>
      <c r="G28" t="inlineStr">
        <is>
          <t xml:space="preserve">New</t>
        </is>
      </c>
      <c r="H28" t="inlineStr">
        <is>
          <t xml:space="preserve">Flat / apartment in Calle Huerto del Conde, La Victoria, Málaga</t>
        </is>
      </c>
      <c r="I28" t="inlineStr">
        <is>
          <t xml:space="preserve">Sale</t>
        </is>
      </c>
      <c r="J28" t="inlineStr">
        <is>
          <t xml:space="preserve">Flat</t>
        </is>
      </c>
      <c r="K28" t="inlineStr">
        <is>
          <t xml:space="preserve">ES</t>
        </is>
      </c>
      <c r="L28"/>
      <c r="M28" t="inlineStr">
        <is>
          <t xml:space="preserve">Málaga</t>
        </is>
      </c>
      <c r="N28" t="inlineStr">
        <is>
          <t xml:space="preserve">Málaga</t>
        </is>
      </c>
      <c r="O28" t="inlineStr">
        <is>
          <t xml:space="preserve">Centro</t>
        </is>
      </c>
      <c r="P28"/>
      <c r="Q28" t="inlineStr">
        <is>
          <t xml:space="preserve">36.7261198</t>
        </is>
      </c>
      <c r="R28" t="inlineStr">
        <is>
          <t xml:space="preserve">-4.4157134</t>
        </is>
      </c>
      <c r="S28">
        <v>370000</v>
      </c>
      <c r="T28"/>
      <c r="U28">
        <f>IFERROR((S28-T28)/T28,"")</f>
      </c>
      <c r="V28">
        <v>31</v>
      </c>
      <c r="W28" t="inlineStr">
        <is>
          <t xml:space="preserve">58.00</t>
        </is>
      </c>
      <c r="X28"/>
      <c r="Y28"/>
      <c r="Z28">
        <f>IFERROR(S28/W28,"")</f>
      </c>
      <c r="AA28">
        <f>IFERROR(INDEX(04_Area_Stats!$C$5:$C$8,MATCH(N28,04_Area_Stats!$A$5:$A$8,0)),"")</f>
      </c>
      <c r="AB28">
        <f>IFERROR((Z28-AA28)/AA28,"")</f>
      </c>
      <c r="AC28">
        <v>2</v>
      </c>
      <c r="AD28">
        <v>1</v>
      </c>
      <c r="AE28" t="inlineStr">
        <is>
          <t xml:space="preserve">3</t>
        </is>
      </c>
      <c r="AF28"/>
      <c r="AG28"/>
      <c r="AH28"/>
      <c r="AI28" t="inlineStr">
        <is>
          <t xml:space="preserve">Y</t>
        </is>
      </c>
      <c r="AJ28" t="inlineStr">
        <is>
          <t xml:space="preserve">N</t>
        </is>
      </c>
      <c r="AK28" t="inlineStr">
        <is>
          <t xml:space="preserve">N</t>
        </is>
      </c>
      <c r="AL28" t="inlineStr">
        <is>
          <t xml:space="preserve">N</t>
        </is>
      </c>
      <c r="AM28"/>
      <c r="AN28" t="inlineStr">
        <is>
          <t xml:space="preserve">N</t>
        </is>
      </c>
      <c r="AO28"/>
      <c r="AP28" t="inlineStr">
        <is>
          <t xml:space="preserve">Y</t>
        </is>
      </c>
      <c r="AQ28"/>
      <c r="AR28"/>
      <c r="AS28"/>
      <c r="AT28">
        <f>IFERROR(INDEX(04_Area_Stats!$E$5:$E$8,MATCH(N28,04_Area_Stats!$A$5:$A$8,0)),"")</f>
      </c>
      <c r="AU28">
        <f>IFERROR(ROUND(W28*AT28,0),"")</f>
      </c>
      <c r="AV28">
        <f>IFERROR(AU28*12/S28,"")</f>
      </c>
      <c r="AW28">
        <f>IFERROR(ROUND(100*(03_Assumptions!$B$18*MIN(AV28/03_Assumptions!$B$13,1)+03_Assumptions!$B$19*MIN(MAX(-AB28/0.25,0),1)+03_Assumptions!$B$20*IFERROR(INDEX(03_Assumptions!$B$28:$B$33,MATCH(AG28,03_Assumptions!$A$28:$A$33,0)),0.5)+03_Assumptions!$B$21*MIN(V28/180,1)+03_Assumptions!$B$22*(COUNTIF(AI28:AQ28,"Y")/9)),0),"")</f>
      </c>
      <c r="AX28"/>
      <c r="AY28"/>
      <c r="AZ28"/>
      <c r="BA28" t="inlineStr">
        <is>
          <t xml:space="preserve">https://img4.idealista.com/s/v1/yLv6QcFaPGY-ndqtd3fIzjn3dwgl4inLwTKbMiVSd6Ml4khBqGDIaJvI4s5m5JvBdwi1dwi1dx4GdwYICwglBgyAPj7I9Zuoyw?Expires=1789593716&amp;Signature=MEYCIQD7bqzBcdqwF32QwfwVS5QYZuHfAjjz3X9wHJIYu8lKxgIhAMoo6UbwLCxoZ2-OVqIsYTAb0CrCEg2ci~nxhafDds-s&amp;Key-Pair-Id=K20EOYVFELHOX5</t>
        </is>
      </c>
      <c r="BB28"/>
      <c r="BC28">
        <v>1</v>
      </c>
      <c r="BD28"/>
      <c r="BE28">
        <v>0</v>
      </c>
      <c r="BF28"/>
      <c r="BG28"/>
      <c r="BH28"/>
      <c r="BI28"/>
      <c r="BJ28"/>
      <c r="BK28"/>
      <c r="BL28"/>
      <c r="BM28"/>
      <c r="BN28"/>
    </row>
    <row r="29">
      <c r="A29" t="inlineStr">
        <is>
          <t xml:space="preserve">IDL-112557134</t>
        </is>
      </c>
      <c r="B29" t="inlineStr">
        <is>
          <t xml:space="preserve">Idealista</t>
        </is>
      </c>
      <c r="C29" t="inlineStr">
        <is>
          <t xml:space="preserve">112557134</t>
        </is>
      </c>
      <c r="D29" t="inlineStr">
        <is>
          <t xml:space="preserve">https://www.idealista.com/inmueble/112557134/</t>
        </is>
      </c>
      <c r="E29" t="inlineStr">
        <is>
          <t xml:space="preserve">2026-09-15</t>
        </is>
      </c>
      <c r="F29" t="inlineStr">
        <is>
          <t xml:space="preserve">2026-09-15</t>
        </is>
      </c>
      <c r="G29" t="inlineStr">
        <is>
          <t xml:space="preserve">New</t>
        </is>
      </c>
      <c r="H29" t="inlineStr">
        <is>
          <t xml:space="preserve">Flat / apartment in Pacífico, Málaga</t>
        </is>
      </c>
      <c r="I29" t="inlineStr">
        <is>
          <t xml:space="preserve">Sale</t>
        </is>
      </c>
      <c r="J29" t="inlineStr">
        <is>
          <t xml:space="preserve">Flat</t>
        </is>
      </c>
      <c r="K29" t="inlineStr">
        <is>
          <t xml:space="preserve">ES</t>
        </is>
      </c>
      <c r="L29"/>
      <c r="M29" t="inlineStr">
        <is>
          <t xml:space="preserve">Málaga</t>
        </is>
      </c>
      <c r="N29" t="inlineStr">
        <is>
          <t xml:space="preserve">Málaga</t>
        </is>
      </c>
      <c r="O29" t="inlineStr">
        <is>
          <t xml:space="preserve">Carretera de Cádiz</t>
        </is>
      </c>
      <c r="P29"/>
      <c r="Q29" t="inlineStr">
        <is>
          <t xml:space="preserve">36.6838590</t>
        </is>
      </c>
      <c r="R29" t="inlineStr">
        <is>
          <t xml:space="preserve">-4.4475791</t>
        </is>
      </c>
      <c r="S29">
        <v>2330000</v>
      </c>
      <c r="T29"/>
      <c r="U29">
        <f>IFERROR((S29-T29)/T29,"")</f>
      </c>
      <c r="V29">
        <v>31</v>
      </c>
      <c r="W29" t="inlineStr">
        <is>
          <t xml:space="preserve">211.00</t>
        </is>
      </c>
      <c r="X29"/>
      <c r="Y29"/>
      <c r="Z29">
        <f>IFERROR(S29/W29,"")</f>
      </c>
      <c r="AA29">
        <f>IFERROR(INDEX(04_Area_Stats!$C$5:$C$8,MATCH(N29,04_Area_Stats!$A$5:$A$8,0)),"")</f>
      </c>
      <c r="AB29">
        <f>IFERROR((Z29-AA29)/AA29,"")</f>
      </c>
      <c r="AC29">
        <v>4</v>
      </c>
      <c r="AD29">
        <v>4</v>
      </c>
      <c r="AE29"/>
      <c r="AF29"/>
      <c r="AG29"/>
      <c r="AH29"/>
      <c r="AI29" t="inlineStr">
        <is>
          <t xml:space="preserve">Y</t>
        </is>
      </c>
      <c r="AJ29"/>
      <c r="AK29"/>
      <c r="AL29" t="inlineStr">
        <is>
          <t xml:space="preserve">Y</t>
        </is>
      </c>
      <c r="AM29" t="inlineStr">
        <is>
          <t xml:space="preserve">Y</t>
        </is>
      </c>
      <c r="AN29" t="inlineStr">
        <is>
          <t xml:space="preserve">Y</t>
        </is>
      </c>
      <c r="AO29"/>
      <c r="AP29" t="inlineStr">
        <is>
          <t xml:space="preserve">Y</t>
        </is>
      </c>
      <c r="AQ29"/>
      <c r="AR29"/>
      <c r="AS29"/>
      <c r="AT29">
        <f>IFERROR(INDEX(04_Area_Stats!$E$5:$E$8,MATCH(N29,04_Area_Stats!$A$5:$A$8,0)),"")</f>
      </c>
      <c r="AU29">
        <f>IFERROR(ROUND(W29*AT29,0),"")</f>
      </c>
      <c r="AV29">
        <f>IFERROR(AU29*12/S29,"")</f>
      </c>
      <c r="AW29">
        <f>IFERROR(ROUND(100*(03_Assumptions!$B$18*MIN(AV29/03_Assumptions!$B$13,1)+03_Assumptions!$B$19*MIN(MAX(-AB29/0.25,0),1)+03_Assumptions!$B$20*IFERROR(INDEX(03_Assumptions!$B$28:$B$33,MATCH(AG29,03_Assumptions!$A$28:$A$33,0)),0.5)+03_Assumptions!$B$21*MIN(V29/180,1)+03_Assumptions!$B$22*(COUNTIF(AI29:AQ29,"Y")/9)),0),"")</f>
      </c>
      <c r="AX29"/>
      <c r="AY29"/>
      <c r="AZ29"/>
      <c r="BA29" t="inlineStr">
        <is>
          <t xml:space="preserve">https://img4.idealista.com/s/v1/yLv6QcFaPGY-ndqtd3fIzjn3dwgl4inLwTKbMiVSd6Ml4khBqGDIaJvI4s5m5JvBd9rad_d6d5sLdwYIC_eACAt6gKPI9Zuoyw?Expires=1789593716&amp;Signature=MEUCIDbnxeWLq-RjmQSM7h9wwaL6s7af43xv9zaQ7DsjsFORAiEA3Auk8hM5bN7MWwp7JjWhU5YUKYifwJnMTUU-46qxFKg_&amp;Key-Pair-Id=K20EOYVFELHOX5</t>
        </is>
      </c>
      <c r="BB29"/>
      <c r="BC29">
        <v>1</v>
      </c>
      <c r="BD29"/>
      <c r="BE29">
        <v>0</v>
      </c>
      <c r="BF29"/>
      <c r="BG29"/>
      <c r="BH29"/>
      <c r="BI29"/>
      <c r="BJ29"/>
      <c r="BK29"/>
      <c r="BL29"/>
      <c r="BM29"/>
      <c r="BN29"/>
    </row>
    <row r="30">
      <c r="A30" t="inlineStr">
        <is>
          <t xml:space="preserve">IDL-112557802</t>
        </is>
      </c>
      <c r="B30" t="inlineStr">
        <is>
          <t xml:space="preserve">Idealista</t>
        </is>
      </c>
      <c r="C30" t="inlineStr">
        <is>
          <t xml:space="preserve">112557802</t>
        </is>
      </c>
      <c r="D30" t="inlineStr">
        <is>
          <t xml:space="preserve">https://www.idealista.com/inmueble/112557802/</t>
        </is>
      </c>
      <c r="E30" t="inlineStr">
        <is>
          <t xml:space="preserve">2026-09-15</t>
        </is>
      </c>
      <c r="F30" t="inlineStr">
        <is>
          <t xml:space="preserve">2026-09-15</t>
        </is>
      </c>
      <c r="G30" t="inlineStr">
        <is>
          <t xml:space="preserve">New</t>
        </is>
      </c>
      <c r="H30" t="inlineStr">
        <is>
          <t xml:space="preserve">Flat / apartment in Martiricos - La Roca, Málaga</t>
        </is>
      </c>
      <c r="I30" t="inlineStr">
        <is>
          <t xml:space="preserve">Sale</t>
        </is>
      </c>
      <c r="J30" t="inlineStr">
        <is>
          <t xml:space="preserve">Flat</t>
        </is>
      </c>
      <c r="K30" t="inlineStr">
        <is>
          <t xml:space="preserve">ES</t>
        </is>
      </c>
      <c r="L30"/>
      <c r="M30" t="inlineStr">
        <is>
          <t xml:space="preserve">Málaga</t>
        </is>
      </c>
      <c r="N30" t="inlineStr">
        <is>
          <t xml:space="preserve">Málaga</t>
        </is>
      </c>
      <c r="O30" t="inlineStr">
        <is>
          <t xml:space="preserve">Martiricos - La Roca</t>
        </is>
      </c>
      <c r="P30"/>
      <c r="Q30" t="inlineStr">
        <is>
          <t xml:space="preserve">36.7326672</t>
        </is>
      </c>
      <c r="R30" t="inlineStr">
        <is>
          <t xml:space="preserve">-4.4261054</t>
        </is>
      </c>
      <c r="S30">
        <v>375000</v>
      </c>
      <c r="T30"/>
      <c r="U30">
        <f>IFERROR((S30-T30)/T30,"")</f>
      </c>
      <c r="V30">
        <v>31</v>
      </c>
      <c r="W30" t="inlineStr">
        <is>
          <t xml:space="preserve">49.00</t>
        </is>
      </c>
      <c r="X30"/>
      <c r="Y30"/>
      <c r="Z30">
        <f>IFERROR(S30/W30,"")</f>
      </c>
      <c r="AA30">
        <f>IFERROR(INDEX(04_Area_Stats!$C$5:$C$8,MATCH(N30,04_Area_Stats!$A$5:$A$8,0)),"")</f>
      </c>
      <c r="AB30">
        <f>IFERROR((Z30-AA30)/AA30,"")</f>
      </c>
      <c r="AC30">
        <v>1</v>
      </c>
      <c r="AD30">
        <v>1</v>
      </c>
      <c r="AE30" t="inlineStr">
        <is>
          <t xml:space="preserve">22</t>
        </is>
      </c>
      <c r="AF30"/>
      <c r="AG30"/>
      <c r="AH30"/>
      <c r="AI30" t="inlineStr">
        <is>
          <t xml:space="preserve">Y</t>
        </is>
      </c>
      <c r="AJ30"/>
      <c r="AK30"/>
      <c r="AL30" t="inlineStr">
        <is>
          <t xml:space="preserve">Y</t>
        </is>
      </c>
      <c r="AM30" t="inlineStr">
        <is>
          <t xml:space="preserve">Y</t>
        </is>
      </c>
      <c r="AN30"/>
      <c r="AO30"/>
      <c r="AP30" t="inlineStr">
        <is>
          <t xml:space="preserve">Y</t>
        </is>
      </c>
      <c r="AQ30"/>
      <c r="AR30"/>
      <c r="AS30"/>
      <c r="AT30">
        <f>IFERROR(INDEX(04_Area_Stats!$E$5:$E$8,MATCH(N30,04_Area_Stats!$A$5:$A$8,0)),"")</f>
      </c>
      <c r="AU30">
        <f>IFERROR(ROUND(W30*AT30,0),"")</f>
      </c>
      <c r="AV30">
        <f>IFERROR(AU30*12/S30,"")</f>
      </c>
      <c r="AW30">
        <f>IFERROR(ROUND(100*(03_Assumptions!$B$18*MIN(AV30/03_Assumptions!$B$13,1)+03_Assumptions!$B$19*MIN(MAX(-AB30/0.25,0),1)+03_Assumptions!$B$20*IFERROR(INDEX(03_Assumptions!$B$28:$B$33,MATCH(AG30,03_Assumptions!$A$28:$A$33,0)),0.5)+03_Assumptions!$B$21*MIN(V30/180,1)+03_Assumptions!$B$22*(COUNTIF(AI30:AQ30,"Y")/9)),0),"")</f>
      </c>
      <c r="AX30"/>
      <c r="AY30"/>
      <c r="AZ30"/>
      <c r="BA30" t="inlineStr">
        <is>
          <t xml:space="preserve">https://img4.idealista.com/s/v1/yLv6QcFaPGY-ndqtd3fIzjn3dwgl4inLwTKbMiVSd6Ml4khBqGDIaJvI4s5m5JvBd6M-d873d5uAdwYIC_eAowj3Bj7I9Zuoyw?Expires=1789593716&amp;Signature=MEUCICzimBVc3YFpFIl9IKSQqXOqfZHzWkmJsE-owM5raHyiAiEA0udsCfGHenMyTedFA9oVw8gwaQdyt1rA2TsOu3rZ2Vo_&amp;Key-Pair-Id=K20EOYVFELHOX5</t>
        </is>
      </c>
      <c r="BB30"/>
      <c r="BC30">
        <v>1</v>
      </c>
      <c r="BD30"/>
      <c r="BE30">
        <v>0</v>
      </c>
      <c r="BF30"/>
      <c r="BG30"/>
      <c r="BH30"/>
      <c r="BI30"/>
      <c r="BJ30"/>
      <c r="BK30"/>
      <c r="BL30"/>
      <c r="BM30"/>
      <c r="BN30"/>
    </row>
    <row r="31">
      <c r="A31" t="inlineStr">
        <is>
          <t xml:space="preserve">IDL-112561244</t>
        </is>
      </c>
      <c r="B31" t="inlineStr">
        <is>
          <t xml:space="preserve">Idealista</t>
        </is>
      </c>
      <c r="C31" t="inlineStr">
        <is>
          <t xml:space="preserve">112561244</t>
        </is>
      </c>
      <c r="D31" t="inlineStr">
        <is>
          <t xml:space="preserve">https://www.idealista.com/inmueble/112561244/</t>
        </is>
      </c>
      <c r="E31" t="inlineStr">
        <is>
          <t xml:space="preserve">2026-09-15</t>
        </is>
      </c>
      <c r="F31" t="inlineStr">
        <is>
          <t xml:space="preserve">2026-09-15</t>
        </is>
      </c>
      <c r="G31" t="inlineStr">
        <is>
          <t xml:space="preserve">New</t>
        </is>
      </c>
      <c r="H31" t="inlineStr">
        <is>
          <t xml:space="preserve">Flat / apartment in Calle Ingeniero la Cierva, 18, La Luz, Málaga</t>
        </is>
      </c>
      <c r="I31" t="inlineStr">
        <is>
          <t xml:space="preserve">Sale</t>
        </is>
      </c>
      <c r="J31" t="inlineStr">
        <is>
          <t xml:space="preserve">Flat</t>
        </is>
      </c>
      <c r="K31" t="inlineStr">
        <is>
          <t xml:space="preserve">ES</t>
        </is>
      </c>
      <c r="L31"/>
      <c r="M31" t="inlineStr">
        <is>
          <t xml:space="preserve">Málaga</t>
        </is>
      </c>
      <c r="N31" t="inlineStr">
        <is>
          <t xml:space="preserve">Málaga</t>
        </is>
      </c>
      <c r="O31" t="inlineStr">
        <is>
          <t xml:space="preserve">Carretera de Cádiz</t>
        </is>
      </c>
      <c r="P31"/>
      <c r="Q31" t="inlineStr">
        <is>
          <t xml:space="preserve">36.6976095</t>
        </is>
      </c>
      <c r="R31" t="inlineStr">
        <is>
          <t xml:space="preserve">-4.4534109</t>
        </is>
      </c>
      <c r="S31">
        <v>279000</v>
      </c>
      <c r="T31"/>
      <c r="U31">
        <f>IFERROR((S31-T31)/T31,"")</f>
      </c>
      <c r="V31">
        <v>31</v>
      </c>
      <c r="W31" t="inlineStr">
        <is>
          <t xml:space="preserve">85.00</t>
        </is>
      </c>
      <c r="X31"/>
      <c r="Y31"/>
      <c r="Z31">
        <f>IFERROR(S31/W31,"")</f>
      </c>
      <c r="AA31">
        <f>IFERROR(INDEX(04_Area_Stats!$C$5:$C$8,MATCH(N31,04_Area_Stats!$A$5:$A$8,0)),"")</f>
      </c>
      <c r="AB31">
        <f>IFERROR((Z31-AA31)/AA31,"")</f>
      </c>
      <c r="AC31">
        <v>3</v>
      </c>
      <c r="AD31">
        <v>1</v>
      </c>
      <c r="AE31" t="inlineStr">
        <is>
          <t xml:space="preserve">4</t>
        </is>
      </c>
      <c r="AF31"/>
      <c r="AG31"/>
      <c r="AH31"/>
      <c r="AI31" t="inlineStr">
        <is>
          <t xml:space="preserve">Y</t>
        </is>
      </c>
      <c r="AJ31" t="inlineStr">
        <is>
          <t xml:space="preserve">N</t>
        </is>
      </c>
      <c r="AK31" t="inlineStr">
        <is>
          <t xml:space="preserve">N</t>
        </is>
      </c>
      <c r="AL31" t="inlineStr">
        <is>
          <t xml:space="preserve">N</t>
        </is>
      </c>
      <c r="AM31"/>
      <c r="AN31" t="inlineStr">
        <is>
          <t xml:space="preserve">N</t>
        </is>
      </c>
      <c r="AO31"/>
      <c r="AP31" t="inlineStr">
        <is>
          <t xml:space="preserve">Y</t>
        </is>
      </c>
      <c r="AQ31"/>
      <c r="AR31"/>
      <c r="AS31"/>
      <c r="AT31">
        <f>IFERROR(INDEX(04_Area_Stats!$E$5:$E$8,MATCH(N31,04_Area_Stats!$A$5:$A$8,0)),"")</f>
      </c>
      <c r="AU31">
        <f>IFERROR(ROUND(W31*AT31,0),"")</f>
      </c>
      <c r="AV31">
        <f>IFERROR(AU31*12/S31,"")</f>
      </c>
      <c r="AW31">
        <f>IFERROR(ROUND(100*(03_Assumptions!$B$18*MIN(AV31/03_Assumptions!$B$13,1)+03_Assumptions!$B$19*MIN(MAX(-AB31/0.25,0),1)+03_Assumptions!$B$20*IFERROR(INDEX(03_Assumptions!$B$28:$B$33,MATCH(AG31,03_Assumptions!$A$28:$A$33,0)),0.5)+03_Assumptions!$B$21*MIN(V31/180,1)+03_Assumptions!$B$22*(COUNTIF(AI31:AQ31,"Y")/9)),0),"")</f>
      </c>
      <c r="AX31"/>
      <c r="AY31"/>
      <c r="AZ31"/>
      <c r="BA31" t="inlineStr">
        <is>
          <t xml:space="preserve">https://img4.idealista.com/s/v1/yLv6QcFaPGY-ndqtd3fIzjn3dwgl4inLwTKbMiVSd6Ml4khBqGDIaJvI4s5m5JvBd5ujd3oldz6AdwYICwglCwYlenrI9Zuoyw?Expires=1789593716&amp;Signature=MEQCIGYxqUlUpU9aD74MpjVWuUWWRuQTZM0ws61sbUMeraMPAiBZxIYHRKRr1hxzJyngz5An4E0qREPSqo2eA0zASgs~hQ__&amp;Key-Pair-Id=K20EOYVFELHOX5</t>
        </is>
      </c>
      <c r="BB31"/>
      <c r="BC31">
        <v>1</v>
      </c>
      <c r="BD31"/>
      <c r="BE31">
        <v>0</v>
      </c>
      <c r="BF31"/>
      <c r="BG31"/>
      <c r="BH31"/>
      <c r="BI31"/>
      <c r="BJ31"/>
      <c r="BK31"/>
      <c r="BL31"/>
      <c r="BM31"/>
      <c r="BN31"/>
    </row>
    <row r="32">
      <c r="A32" t="inlineStr">
        <is>
          <t xml:space="preserve">IDL-112557814</t>
        </is>
      </c>
      <c r="B32" t="inlineStr">
        <is>
          <t xml:space="preserve">Idealista</t>
        </is>
      </c>
      <c r="C32" t="inlineStr">
        <is>
          <t xml:space="preserve">112557814</t>
        </is>
      </c>
      <c r="D32" t="inlineStr">
        <is>
          <t xml:space="preserve">https://www.idealista.com/inmueble/112557814/</t>
        </is>
      </c>
      <c r="E32" t="inlineStr">
        <is>
          <t xml:space="preserve">2026-09-15</t>
        </is>
      </c>
      <c r="F32" t="inlineStr">
        <is>
          <t xml:space="preserve">2026-09-15</t>
        </is>
      </c>
      <c r="G32" t="inlineStr">
        <is>
          <t xml:space="preserve">New</t>
        </is>
      </c>
      <c r="H32" t="inlineStr">
        <is>
          <t xml:space="preserve">Flat / apartment in Cristo de la Epidemia, Málaga</t>
        </is>
      </c>
      <c r="I32" t="inlineStr">
        <is>
          <t xml:space="preserve">Sale</t>
        </is>
      </c>
      <c r="J32" t="inlineStr">
        <is>
          <t xml:space="preserve">Flat</t>
        </is>
      </c>
      <c r="K32" t="inlineStr">
        <is>
          <t xml:space="preserve">ES</t>
        </is>
      </c>
      <c r="L32"/>
      <c r="M32" t="inlineStr">
        <is>
          <t xml:space="preserve">Málaga</t>
        </is>
      </c>
      <c r="N32" t="inlineStr">
        <is>
          <t xml:space="preserve">Málaga</t>
        </is>
      </c>
      <c r="O32" t="inlineStr">
        <is>
          <t xml:space="preserve">Centro</t>
        </is>
      </c>
      <c r="P32"/>
      <c r="Q32" t="inlineStr">
        <is>
          <t xml:space="preserve">36.7294904</t>
        </is>
      </c>
      <c r="R32" t="inlineStr">
        <is>
          <t xml:space="preserve">-4.4159832</t>
        </is>
      </c>
      <c r="S32">
        <v>330000</v>
      </c>
      <c r="T32"/>
      <c r="U32">
        <f>IFERROR((S32-T32)/T32,"")</f>
      </c>
      <c r="V32">
        <v>31</v>
      </c>
      <c r="W32" t="inlineStr">
        <is>
          <t xml:space="preserve">76.00</t>
        </is>
      </c>
      <c r="X32"/>
      <c r="Y32"/>
      <c r="Z32">
        <f>IFERROR(S32/W32,"")</f>
      </c>
      <c r="AA32">
        <f>IFERROR(INDEX(04_Area_Stats!$C$5:$C$8,MATCH(N32,04_Area_Stats!$A$5:$A$8,0)),"")</f>
      </c>
      <c r="AB32">
        <f>IFERROR((Z32-AA32)/AA32,"")</f>
      </c>
      <c r="AC32">
        <v>4</v>
      </c>
      <c r="AD32">
        <v>1</v>
      </c>
      <c r="AE32" t="inlineStr">
        <is>
          <t xml:space="preserve">6</t>
        </is>
      </c>
      <c r="AF32"/>
      <c r="AG32"/>
      <c r="AH32"/>
      <c r="AI32" t="inlineStr">
        <is>
          <t xml:space="preserve">Y</t>
        </is>
      </c>
      <c r="AJ32" t="inlineStr">
        <is>
          <t xml:space="preserve">N</t>
        </is>
      </c>
      <c r="AK32" t="inlineStr">
        <is>
          <t xml:space="preserve">N</t>
        </is>
      </c>
      <c r="AL32" t="inlineStr">
        <is>
          <t xml:space="preserve">N</t>
        </is>
      </c>
      <c r="AM32"/>
      <c r="AN32" t="inlineStr">
        <is>
          <t xml:space="preserve">N</t>
        </is>
      </c>
      <c r="AO32"/>
      <c r="AP32" t="inlineStr">
        <is>
          <t xml:space="preserve">Y</t>
        </is>
      </c>
      <c r="AQ32"/>
      <c r="AR32"/>
      <c r="AS32"/>
      <c r="AT32">
        <f>IFERROR(INDEX(04_Area_Stats!$E$5:$E$8,MATCH(N32,04_Area_Stats!$A$5:$A$8,0)),"")</f>
      </c>
      <c r="AU32">
        <f>IFERROR(ROUND(W32*AT32,0),"")</f>
      </c>
      <c r="AV32">
        <f>IFERROR(AU32*12/S32,"")</f>
      </c>
      <c r="AW32">
        <f>IFERROR(ROUND(100*(03_Assumptions!$B$18*MIN(AV32/03_Assumptions!$B$13,1)+03_Assumptions!$B$19*MIN(MAX(-AB32/0.25,0),1)+03_Assumptions!$B$20*IFERROR(INDEX(03_Assumptions!$B$28:$B$33,MATCH(AG32,03_Assumptions!$A$28:$A$33,0)),0.5)+03_Assumptions!$B$21*MIN(V32/180,1)+03_Assumptions!$B$22*(COUNTIF(AI32:AQ32,"Y")/9)),0),"")</f>
      </c>
      <c r="AX32"/>
      <c r="AY32"/>
      <c r="AZ32"/>
      <c r="BA32" t="inlineStr">
        <is>
          <t xml:space="preserve">https://img4.idealista.com/s/v1/yLv6QcFaPGY-ndqtd3fIzjn3dwgl4inLwTKbMiVSd6Ml4khBqGDIaJvI4s5m5JvBd3qbd87Od84-dwYIC_eAowwLJT7I9Zuoyw?Expires=1789593716&amp;Signature=MEYCIQD~E325a78xZn0eBJcMJ1aYD2QhV8Wpn93Q3llNb8ZuHAIhAJWVV62ZxKMe3XSp~jTIJg6vAstobI6mTrHERtBBhSxl&amp;Key-Pair-Id=K20EOYVFELHOX5</t>
        </is>
      </c>
      <c r="BB32"/>
      <c r="BC32">
        <v>1</v>
      </c>
      <c r="BD32"/>
      <c r="BE32">
        <v>0</v>
      </c>
      <c r="BF32"/>
      <c r="BG32"/>
      <c r="BH32"/>
      <c r="BI32"/>
      <c r="BJ32"/>
      <c r="BK32"/>
      <c r="BL32"/>
      <c r="BM32"/>
      <c r="BN32"/>
    </row>
    <row r="33">
      <c r="A33" t="inlineStr">
        <is>
          <t xml:space="preserve">IDL-112560878</t>
        </is>
      </c>
      <c r="B33" t="inlineStr">
        <is>
          <t xml:space="preserve">Idealista</t>
        </is>
      </c>
      <c r="C33" t="inlineStr">
        <is>
          <t xml:space="preserve">112560878</t>
        </is>
      </c>
      <c r="D33" t="inlineStr">
        <is>
          <t xml:space="preserve">https://www.idealista.com/inmueble/112560878/</t>
        </is>
      </c>
      <c r="E33" t="inlineStr">
        <is>
          <t xml:space="preserve">2026-09-15</t>
        </is>
      </c>
      <c r="F33" t="inlineStr">
        <is>
          <t xml:space="preserve">2026-09-15</t>
        </is>
      </c>
      <c r="G33" t="inlineStr">
        <is>
          <t xml:space="preserve">New</t>
        </is>
      </c>
      <c r="H33" t="inlineStr">
        <is>
          <t xml:space="preserve">Flat / apartment in La Florida - Parque norte, Málaga</t>
        </is>
      </c>
      <c r="I33" t="inlineStr">
        <is>
          <t xml:space="preserve">Sale</t>
        </is>
      </c>
      <c r="J33" t="inlineStr">
        <is>
          <t xml:space="preserve">Flat</t>
        </is>
      </c>
      <c r="K33" t="inlineStr">
        <is>
          <t xml:space="preserve">ES</t>
        </is>
      </c>
      <c r="L33"/>
      <c r="M33" t="inlineStr">
        <is>
          <t xml:space="preserve">Málaga</t>
        </is>
      </c>
      <c r="N33" t="inlineStr">
        <is>
          <t xml:space="preserve">Málaga</t>
        </is>
      </c>
      <c r="O33" t="inlineStr">
        <is>
          <t xml:space="preserve">Bailén - Miraflores</t>
        </is>
      </c>
      <c r="P33"/>
      <c r="Q33" t="inlineStr">
        <is>
          <t xml:space="preserve">36.7254527</t>
        </is>
      </c>
      <c r="R33" t="inlineStr">
        <is>
          <t xml:space="preserve">-4.4492642</t>
        </is>
      </c>
      <c r="S33">
        <v>345000</v>
      </c>
      <c r="T33"/>
      <c r="U33">
        <f>IFERROR((S33-T33)/T33,"")</f>
      </c>
      <c r="V33">
        <v>31</v>
      </c>
      <c r="W33" t="inlineStr">
        <is>
          <t xml:space="preserve">82.00</t>
        </is>
      </c>
      <c r="X33"/>
      <c r="Y33"/>
      <c r="Z33">
        <f>IFERROR(S33/W33,"")</f>
      </c>
      <c r="AA33">
        <f>IFERROR(INDEX(04_Area_Stats!$C$5:$C$8,MATCH(N33,04_Area_Stats!$A$5:$A$8,0)),"")</f>
      </c>
      <c r="AB33">
        <f>IFERROR((Z33-AA33)/AA33,"")</f>
      </c>
      <c r="AC33">
        <v>3</v>
      </c>
      <c r="AD33">
        <v>2</v>
      </c>
      <c r="AE33" t="inlineStr">
        <is>
          <t xml:space="preserve">2</t>
        </is>
      </c>
      <c r="AF33"/>
      <c r="AG33"/>
      <c r="AH33"/>
      <c r="AI33" t="inlineStr">
        <is>
          <t xml:space="preserve">Y</t>
        </is>
      </c>
      <c r="AJ33" t="inlineStr">
        <is>
          <t xml:space="preserve">Y</t>
        </is>
      </c>
      <c r="AK33" t="inlineStr">
        <is>
          <t xml:space="preserve">N</t>
        </is>
      </c>
      <c r="AL33" t="inlineStr">
        <is>
          <t xml:space="preserve">N</t>
        </is>
      </c>
      <c r="AM33" t="inlineStr">
        <is>
          <t xml:space="preserve">Y</t>
        </is>
      </c>
      <c r="AN33" t="inlineStr">
        <is>
          <t xml:space="preserve">N</t>
        </is>
      </c>
      <c r="AO33"/>
      <c r="AP33" t="inlineStr">
        <is>
          <t xml:space="preserve">Y</t>
        </is>
      </c>
      <c r="AQ33"/>
      <c r="AR33"/>
      <c r="AS33"/>
      <c r="AT33">
        <f>IFERROR(INDEX(04_Area_Stats!$E$5:$E$8,MATCH(N33,04_Area_Stats!$A$5:$A$8,0)),"")</f>
      </c>
      <c r="AU33">
        <f>IFERROR(ROUND(W33*AT33,0),"")</f>
      </c>
      <c r="AV33">
        <f>IFERROR(AU33*12/S33,"")</f>
      </c>
      <c r="AW33">
        <f>IFERROR(ROUND(100*(03_Assumptions!$B$18*MIN(AV33/03_Assumptions!$B$13,1)+03_Assumptions!$B$19*MIN(MAX(-AB33/0.25,0),1)+03_Assumptions!$B$20*IFERROR(INDEX(03_Assumptions!$B$28:$B$33,MATCH(AG33,03_Assumptions!$A$28:$A$33,0)),0.5)+03_Assumptions!$B$21*MIN(V33/180,1)+03_Assumptions!$B$22*(COUNTIF(AI33:AQ33,"Y")/9)),0),"")</f>
      </c>
      <c r="AX33"/>
      <c r="AY33"/>
      <c r="AZ33"/>
      <c r="BA33" t="inlineStr">
        <is>
          <t xml:space="preserve">https://img4.idealista.com/s/v1/yLv6QcFaPGY-ndqtd3fIzjn3dwgl4inLwTKbMiVSd6Ml4khBqGDIaJvI4s5m5JvBdwsGd3r3dz4GdwYICwglo_cGo_fI9Zuoyw?Expires=1789593716&amp;Signature=MEQCICqqYdzLy6kRKfKZxp415PuEx61mpc7EbdjUD~I7m3SHAiB12e2KzWa0IhftkS5tq7mJOFbGk-kGT8PtZd-0D318vQ__&amp;Key-Pair-Id=K20EOYVFELHOX5</t>
        </is>
      </c>
      <c r="BB33"/>
      <c r="BC33">
        <v>1</v>
      </c>
      <c r="BD33"/>
      <c r="BE33">
        <v>0</v>
      </c>
      <c r="BF33"/>
      <c r="BG33"/>
      <c r="BH33"/>
      <c r="BI33"/>
      <c r="BJ33"/>
      <c r="BK33"/>
      <c r="BL33"/>
      <c r="BM33"/>
      <c r="BN33"/>
    </row>
    <row r="34">
      <c r="A34" t="inlineStr">
        <is>
          <t xml:space="preserve">IDL-112560190</t>
        </is>
      </c>
      <c r="B34" t="inlineStr">
        <is>
          <t xml:space="preserve">Idealista</t>
        </is>
      </c>
      <c r="C34" t="inlineStr">
        <is>
          <t xml:space="preserve">112560190</t>
        </is>
      </c>
      <c r="D34" t="inlineStr">
        <is>
          <t xml:space="preserve">https://www.idealista.com/inmueble/112560190/</t>
        </is>
      </c>
      <c r="E34" t="inlineStr">
        <is>
          <t xml:space="preserve">2026-09-15</t>
        </is>
      </c>
      <c r="F34" t="inlineStr">
        <is>
          <t xml:space="preserve">2026-09-15</t>
        </is>
      </c>
      <c r="G34" t="inlineStr">
        <is>
          <t xml:space="preserve">New</t>
        </is>
      </c>
      <c r="H34" t="inlineStr">
        <is>
          <t xml:space="preserve">Flat / apartment in Calle Martínez de la Rosa, Suárez, Málaga</t>
        </is>
      </c>
      <c r="I34" t="inlineStr">
        <is>
          <t xml:space="preserve">Sale</t>
        </is>
      </c>
      <c r="J34" t="inlineStr">
        <is>
          <t xml:space="preserve">Flat</t>
        </is>
      </c>
      <c r="K34" t="inlineStr">
        <is>
          <t xml:space="preserve">ES</t>
        </is>
      </c>
      <c r="L34"/>
      <c r="M34" t="inlineStr">
        <is>
          <t xml:space="preserve">Málaga</t>
        </is>
      </c>
      <c r="N34" t="inlineStr">
        <is>
          <t xml:space="preserve">Málaga</t>
        </is>
      </c>
      <c r="O34" t="inlineStr">
        <is>
          <t xml:space="preserve">Bailén - Miraflores</t>
        </is>
      </c>
      <c r="P34"/>
      <c r="Q34" t="inlineStr">
        <is>
          <t xml:space="preserve">36.7262316</t>
        </is>
      </c>
      <c r="R34" t="inlineStr">
        <is>
          <t xml:space="preserve">-4.4408146</t>
        </is>
      </c>
      <c r="S34">
        <v>350000</v>
      </c>
      <c r="T34"/>
      <c r="U34">
        <f>IFERROR((S34-T34)/T34,"")</f>
      </c>
      <c r="V34">
        <v>31</v>
      </c>
      <c r="W34" t="inlineStr">
        <is>
          <t xml:space="preserve">100.00</t>
        </is>
      </c>
      <c r="X34"/>
      <c r="Y34"/>
      <c r="Z34">
        <f>IFERROR(S34/W34,"")</f>
      </c>
      <c r="AA34">
        <f>IFERROR(INDEX(04_Area_Stats!$C$5:$C$8,MATCH(N34,04_Area_Stats!$A$5:$A$8,0)),"")</f>
      </c>
      <c r="AB34">
        <f>IFERROR((Z34-AA34)/AA34,"")</f>
      </c>
      <c r="AC34">
        <v>4</v>
      </c>
      <c r="AD34">
        <v>2</v>
      </c>
      <c r="AE34" t="inlineStr">
        <is>
          <t xml:space="preserve">3</t>
        </is>
      </c>
      <c r="AF34"/>
      <c r="AG34"/>
      <c r="AH34"/>
      <c r="AI34" t="inlineStr">
        <is>
          <t xml:space="preserve">Y</t>
        </is>
      </c>
      <c r="AJ34" t="inlineStr">
        <is>
          <t xml:space="preserve">Y</t>
        </is>
      </c>
      <c r="AK34" t="inlineStr">
        <is>
          <t xml:space="preserve">N</t>
        </is>
      </c>
      <c r="AL34" t="inlineStr">
        <is>
          <t xml:space="preserve">N</t>
        </is>
      </c>
      <c r="AM34" t="inlineStr">
        <is>
          <t xml:space="preserve">Y</t>
        </is>
      </c>
      <c r="AN34" t="inlineStr">
        <is>
          <t xml:space="preserve">N</t>
        </is>
      </c>
      <c r="AO34"/>
      <c r="AP34" t="inlineStr">
        <is>
          <t xml:space="preserve">Y</t>
        </is>
      </c>
      <c r="AQ34"/>
      <c r="AR34"/>
      <c r="AS34"/>
      <c r="AT34">
        <f>IFERROR(INDEX(04_Area_Stats!$E$5:$E$8,MATCH(N34,04_Area_Stats!$A$5:$A$8,0)),"")</f>
      </c>
      <c r="AU34">
        <f>IFERROR(ROUND(W34*AT34,0),"")</f>
      </c>
      <c r="AV34">
        <f>IFERROR(AU34*12/S34,"")</f>
      </c>
      <c r="AW34">
        <f>IFERROR(ROUND(100*(03_Assumptions!$B$18*MIN(AV34/03_Assumptions!$B$13,1)+03_Assumptions!$B$19*MIN(MAX(-AB34/0.25,0),1)+03_Assumptions!$B$20*IFERROR(INDEX(03_Assumptions!$B$28:$B$33,MATCH(AG34,03_Assumptions!$A$28:$A$33,0)),0.5)+03_Assumptions!$B$21*MIN(V34/180,1)+03_Assumptions!$B$22*(COUNTIF(AI34:AQ34,"Y")/9)),0),"")</f>
      </c>
      <c r="AX34"/>
      <c r="AY34"/>
      <c r="AZ34"/>
      <c r="BA34" t="inlineStr">
        <is>
          <t xml:space="preserve">https://img4.idealista.com/s/v1/yLv6QcFaPGY-ndqtd3fIzjn3dwgl4inLwTKbMiVSd6Ml4khBqGDIaJvI4s5m5JvBd84-d86jd86jdwYICwglCAwlevfI9Zuoyw?Expires=1789593716&amp;Signature=MEYCIQDL6QJd2oxtgGbduPrs58LLslzOqLHl0Kp9iLYF2~y9NwIhAMkm7BGiSpfX8P9rJRszeT29iaYu1FrxaIaS9w7D0TD6&amp;Key-Pair-Id=K20EOYVFELHOX5</t>
        </is>
      </c>
      <c r="BB34"/>
      <c r="BC34">
        <v>1</v>
      </c>
      <c r="BD34"/>
      <c r="BE34">
        <v>0</v>
      </c>
      <c r="BF34"/>
      <c r="BG34"/>
      <c r="BH34"/>
      <c r="BI34"/>
      <c r="BJ34"/>
      <c r="BK34"/>
      <c r="BL34"/>
      <c r="BM34"/>
      <c r="BN34"/>
    </row>
    <row r="35">
      <c r="A35" t="inlineStr">
        <is>
          <t xml:space="preserve">IDL-112559771</t>
        </is>
      </c>
      <c r="B35" t="inlineStr">
        <is>
          <t xml:space="preserve">Idealista</t>
        </is>
      </c>
      <c r="C35" t="inlineStr">
        <is>
          <t xml:space="preserve">112559771</t>
        </is>
      </c>
      <c r="D35" t="inlineStr">
        <is>
          <t xml:space="preserve">https://www.idealista.com/inmueble/112559771/</t>
        </is>
      </c>
      <c r="E35" t="inlineStr">
        <is>
          <t xml:space="preserve">2026-09-15</t>
        </is>
      </c>
      <c r="F35" t="inlineStr">
        <is>
          <t xml:space="preserve">2026-09-15</t>
        </is>
      </c>
      <c r="G35" t="inlineStr">
        <is>
          <t xml:space="preserve">New</t>
        </is>
      </c>
      <c r="H35" t="inlineStr">
        <is>
          <t xml:space="preserve">Flat / apartment in Calle Calzada de la Trinidad, Los Castillejos - La Trinidad, Málaga</t>
        </is>
      </c>
      <c r="I35" t="inlineStr">
        <is>
          <t xml:space="preserve">Sale</t>
        </is>
      </c>
      <c r="J35" t="inlineStr">
        <is>
          <t xml:space="preserve">Flat</t>
        </is>
      </c>
      <c r="K35" t="inlineStr">
        <is>
          <t xml:space="preserve">ES</t>
        </is>
      </c>
      <c r="L35"/>
      <c r="M35" t="inlineStr">
        <is>
          <t xml:space="preserve">Málaga</t>
        </is>
      </c>
      <c r="N35" t="inlineStr">
        <is>
          <t xml:space="preserve">Málaga</t>
        </is>
      </c>
      <c r="O35" t="inlineStr">
        <is>
          <t xml:space="preserve">Bailén - Miraflores</t>
        </is>
      </c>
      <c r="P35"/>
      <c r="Q35" t="inlineStr">
        <is>
          <t xml:space="preserve">36.7255005</t>
        </is>
      </c>
      <c r="R35" t="inlineStr">
        <is>
          <t xml:space="preserve">-4.4334547</t>
        </is>
      </c>
      <c r="S35">
        <v>288000</v>
      </c>
      <c r="T35"/>
      <c r="U35">
        <f>IFERROR((S35-T35)/T35,"")</f>
      </c>
      <c r="V35">
        <v>31</v>
      </c>
      <c r="W35" t="inlineStr">
        <is>
          <t xml:space="preserve">75.00</t>
        </is>
      </c>
      <c r="X35"/>
      <c r="Y35"/>
      <c r="Z35">
        <f>IFERROR(S35/W35,"")</f>
      </c>
      <c r="AA35">
        <f>IFERROR(INDEX(04_Area_Stats!$C$5:$C$8,MATCH(N35,04_Area_Stats!$A$5:$A$8,0)),"")</f>
      </c>
      <c r="AB35">
        <f>IFERROR((Z35-AA35)/AA35,"")</f>
      </c>
      <c r="AC35">
        <v>2</v>
      </c>
      <c r="AD35">
        <v>1</v>
      </c>
      <c r="AE35" t="inlineStr">
        <is>
          <t xml:space="preserve">1</t>
        </is>
      </c>
      <c r="AF35"/>
      <c r="AG35"/>
      <c r="AH35"/>
      <c r="AI35" t="inlineStr">
        <is>
          <t xml:space="preserve">Y</t>
        </is>
      </c>
      <c r="AJ35" t="inlineStr">
        <is>
          <t xml:space="preserve">N</t>
        </is>
      </c>
      <c r="AK35" t="inlineStr">
        <is>
          <t xml:space="preserve">N</t>
        </is>
      </c>
      <c r="AL35" t="inlineStr">
        <is>
          <t xml:space="preserve">N</t>
        </is>
      </c>
      <c r="AM35"/>
      <c r="AN35" t="inlineStr">
        <is>
          <t xml:space="preserve">N</t>
        </is>
      </c>
      <c r="AO35"/>
      <c r="AP35" t="inlineStr">
        <is>
          <t xml:space="preserve">Y</t>
        </is>
      </c>
      <c r="AQ35"/>
      <c r="AR35"/>
      <c r="AS35"/>
      <c r="AT35">
        <f>IFERROR(INDEX(04_Area_Stats!$E$5:$E$8,MATCH(N35,04_Area_Stats!$A$5:$A$8,0)),"")</f>
      </c>
      <c r="AU35">
        <f>IFERROR(ROUND(W35*AT35,0),"")</f>
      </c>
      <c r="AV35">
        <f>IFERROR(AU35*12/S35,"")</f>
      </c>
      <c r="AW35">
        <f>IFERROR(ROUND(100*(03_Assumptions!$B$18*MIN(AV35/03_Assumptions!$B$13,1)+03_Assumptions!$B$19*MIN(MAX(-AB35/0.25,0),1)+03_Assumptions!$B$20*IFERROR(INDEX(03_Assumptions!$B$28:$B$33,MATCH(AG35,03_Assumptions!$A$28:$A$33,0)),0.5)+03_Assumptions!$B$21*MIN(V35/180,1)+03_Assumptions!$B$22*(COUNTIF(AI35:AQ35,"Y")/9)),0),"")</f>
      </c>
      <c r="AX35"/>
      <c r="AY35"/>
      <c r="AZ35"/>
      <c r="BA35" t="inlineStr">
        <is>
          <t xml:space="preserve">https://img4.idealista.com/s/v1/yLv6QcFaPGY-ndqtd3fIzjn3dwgl4inLwTKbMiVSd6Ml4khBqGDIaJvI4s5m5JvBdz7adwajdz4LdwYICwgl93qADAbI9Zuoyw?Expires=1789593716&amp;Signature=MEUCIQCWlLSRwl65dpKcwP~6SKl2isxiqFHiE01qy1XKeYV1MgIgTRIt2~ykOdQowVqbWONVauBstPSwhe-RRYRwNWm1xyM_&amp;Key-Pair-Id=K20EOYVFELHOX5</t>
        </is>
      </c>
      <c r="BB35"/>
      <c r="BC35">
        <v>1</v>
      </c>
      <c r="BD35"/>
      <c r="BE35">
        <v>0</v>
      </c>
      <c r="BF35"/>
      <c r="BG35"/>
      <c r="BH35"/>
      <c r="BI35"/>
      <c r="BJ35"/>
      <c r="BK35"/>
      <c r="BL35"/>
      <c r="BM35"/>
      <c r="BN35"/>
    </row>
    <row r="36">
      <c r="A36" t="inlineStr">
        <is>
          <t xml:space="preserve">IDL-112558490</t>
        </is>
      </c>
      <c r="B36" t="inlineStr">
        <is>
          <t xml:space="preserve">Idealista</t>
        </is>
      </c>
      <c r="C36" t="inlineStr">
        <is>
          <t xml:space="preserve">112558490</t>
        </is>
      </c>
      <c r="D36" t="inlineStr">
        <is>
          <t xml:space="preserve">https://www.idealista.com/inmueble/112558490/</t>
        </is>
      </c>
      <c r="E36" t="inlineStr">
        <is>
          <t xml:space="preserve">2026-09-15</t>
        </is>
      </c>
      <c r="F36" t="inlineStr">
        <is>
          <t xml:space="preserve">2026-09-15</t>
        </is>
      </c>
      <c r="G36" t="inlineStr">
        <is>
          <t xml:space="preserve">New</t>
        </is>
      </c>
      <c r="H36" t="inlineStr">
        <is>
          <t xml:space="preserve">Flat / apartment in Calle Caballero del Bosque, El Palo, Málaga</t>
        </is>
      </c>
      <c r="I36" t="inlineStr">
        <is>
          <t xml:space="preserve">Sale</t>
        </is>
      </c>
      <c r="J36" t="inlineStr">
        <is>
          <t xml:space="preserve">Flat</t>
        </is>
      </c>
      <c r="K36" t="inlineStr">
        <is>
          <t xml:space="preserve">ES</t>
        </is>
      </c>
      <c r="L36"/>
      <c r="M36" t="inlineStr">
        <is>
          <t xml:space="preserve">Málaga</t>
        </is>
      </c>
      <c r="N36" t="inlineStr">
        <is>
          <t xml:space="preserve">Málaga</t>
        </is>
      </c>
      <c r="O36" t="inlineStr">
        <is>
          <t xml:space="preserve">Este</t>
        </is>
      </c>
      <c r="P36"/>
      <c r="Q36" t="inlineStr">
        <is>
          <t xml:space="preserve">36.7194930</t>
        </is>
      </c>
      <c r="R36" t="inlineStr">
        <is>
          <t xml:space="preserve">-4.3550581</t>
        </is>
      </c>
      <c r="S36">
        <v>420000</v>
      </c>
      <c r="T36"/>
      <c r="U36">
        <f>IFERROR((S36-T36)/T36,"")</f>
      </c>
      <c r="V36">
        <v>31</v>
      </c>
      <c r="W36" t="inlineStr">
        <is>
          <t xml:space="preserve">89.00</t>
        </is>
      </c>
      <c r="X36"/>
      <c r="Y36"/>
      <c r="Z36">
        <f>IFERROR(S36/W36,"")</f>
      </c>
      <c r="AA36">
        <f>IFERROR(INDEX(04_Area_Stats!$C$5:$C$8,MATCH(N36,04_Area_Stats!$A$5:$A$8,0)),"")</f>
      </c>
      <c r="AB36">
        <f>IFERROR((Z36-AA36)/AA36,"")</f>
      </c>
      <c r="AC36">
        <v>3</v>
      </c>
      <c r="AD36">
        <v>2</v>
      </c>
      <c r="AE36" t="inlineStr">
        <is>
          <t xml:space="preserve">5</t>
        </is>
      </c>
      <c r="AF36"/>
      <c r="AG36"/>
      <c r="AH36"/>
      <c r="AI36" t="inlineStr">
        <is>
          <t xml:space="preserve">Y</t>
        </is>
      </c>
      <c r="AJ36" t="inlineStr">
        <is>
          <t xml:space="preserve">N</t>
        </is>
      </c>
      <c r="AK36" t="inlineStr">
        <is>
          <t xml:space="preserve">N</t>
        </is>
      </c>
      <c r="AL36" t="inlineStr">
        <is>
          <t xml:space="preserve">N</t>
        </is>
      </c>
      <c r="AM36"/>
      <c r="AN36" t="inlineStr">
        <is>
          <t xml:space="preserve">N</t>
        </is>
      </c>
      <c r="AO36"/>
      <c r="AP36" t="inlineStr">
        <is>
          <t xml:space="preserve">N</t>
        </is>
      </c>
      <c r="AQ36"/>
      <c r="AR36"/>
      <c r="AS36"/>
      <c r="AT36">
        <f>IFERROR(INDEX(04_Area_Stats!$E$5:$E$8,MATCH(N36,04_Area_Stats!$A$5:$A$8,0)),"")</f>
      </c>
      <c r="AU36">
        <f>IFERROR(ROUND(W36*AT36,0),"")</f>
      </c>
      <c r="AV36">
        <f>IFERROR(AU36*12/S36,"")</f>
      </c>
      <c r="AW36">
        <f>IFERROR(ROUND(100*(03_Assumptions!$B$18*MIN(AV36/03_Assumptions!$B$13,1)+03_Assumptions!$B$19*MIN(MAX(-AB36/0.25,0),1)+03_Assumptions!$B$20*IFERROR(INDEX(03_Assumptions!$B$28:$B$33,MATCH(AG36,03_Assumptions!$A$28:$A$33,0)),0.5)+03_Assumptions!$B$21*MIN(V36/180,1)+03_Assumptions!$B$22*(COUNTIF(AI36:AQ36,"Y")/9)),0),"")</f>
      </c>
      <c r="AX36"/>
      <c r="AY36"/>
      <c r="AZ36"/>
      <c r="BA36" t="inlineStr">
        <is>
          <t xml:space="preserve">https://img4.idealista.com/s/v1/yLv6QcFaPGY-ndqtd3fIzjn3dwgl4inLwTKbMiVSd6Ml4khBqGDIaJvI4s5m5JvBd6i1d4DOd9qjdwYIC_eAPgsIo_fI9Zuoyw?Expires=1789593716&amp;Signature=MEQCIGzDbcZw0IDNvDE~3~5OEJ8eC2Vdb5T6c3-frUkalOQoAiB3zz~W0MRHmiYXrN0mpAn3kJGA9jGBBQqGRuajm-Jzrw__&amp;Key-Pair-Id=K20EOYVFELHOX5</t>
        </is>
      </c>
      <c r="BB36"/>
      <c r="BC36">
        <v>1</v>
      </c>
      <c r="BD36"/>
      <c r="BE36">
        <v>0</v>
      </c>
      <c r="BF36"/>
      <c r="BG36"/>
      <c r="BH36"/>
      <c r="BI36"/>
      <c r="BJ36"/>
      <c r="BK36"/>
      <c r="BL36"/>
      <c r="BM36"/>
      <c r="BN36"/>
    </row>
    <row r="37">
      <c r="A37" t="inlineStr">
        <is>
          <t xml:space="preserve">IDL-112560273</t>
        </is>
      </c>
      <c r="B37" t="inlineStr">
        <is>
          <t xml:space="preserve">Idealista</t>
        </is>
      </c>
      <c r="C37" t="inlineStr">
        <is>
          <t xml:space="preserve">112560273</t>
        </is>
      </c>
      <c r="D37" t="inlineStr">
        <is>
          <t xml:space="preserve">https://www.idealista.com/inmueble/112560273/</t>
        </is>
      </c>
      <c r="E37" t="inlineStr">
        <is>
          <t xml:space="preserve">2026-09-15</t>
        </is>
      </c>
      <c r="F37" t="inlineStr">
        <is>
          <t xml:space="preserve">2026-09-15</t>
        </is>
      </c>
      <c r="G37" t="inlineStr">
        <is>
          <t xml:space="preserve">New</t>
        </is>
      </c>
      <c r="H37" t="inlineStr">
        <is>
          <t xml:space="preserve">Flat / apartment in Limonar, Málaga</t>
        </is>
      </c>
      <c r="I37" t="inlineStr">
        <is>
          <t xml:space="preserve">Sale</t>
        </is>
      </c>
      <c r="J37" t="inlineStr">
        <is>
          <t xml:space="preserve">Flat</t>
        </is>
      </c>
      <c r="K37" t="inlineStr">
        <is>
          <t xml:space="preserve">ES</t>
        </is>
      </c>
      <c r="L37"/>
      <c r="M37" t="inlineStr">
        <is>
          <t xml:space="preserve">Málaga</t>
        </is>
      </c>
      <c r="N37" t="inlineStr">
        <is>
          <t xml:space="preserve">Málaga</t>
        </is>
      </c>
      <c r="O37" t="inlineStr">
        <is>
          <t xml:space="preserve">Este</t>
        </is>
      </c>
      <c r="P37"/>
      <c r="Q37" t="inlineStr">
        <is>
          <t xml:space="preserve">36.7270286</t>
        </is>
      </c>
      <c r="R37" t="inlineStr">
        <is>
          <t xml:space="preserve">-4.3984744</t>
        </is>
      </c>
      <c r="S37">
        <v>790000</v>
      </c>
      <c r="T37"/>
      <c r="U37">
        <f>IFERROR((S37-T37)/T37,"")</f>
      </c>
      <c r="V37">
        <v>31</v>
      </c>
      <c r="W37" t="inlineStr">
        <is>
          <t xml:space="preserve">138.00</t>
        </is>
      </c>
      <c r="X37"/>
      <c r="Y37"/>
      <c r="Z37">
        <f>IFERROR(S37/W37,"")</f>
      </c>
      <c r="AA37">
        <f>IFERROR(INDEX(04_Area_Stats!$C$5:$C$8,MATCH(N37,04_Area_Stats!$A$5:$A$8,0)),"")</f>
      </c>
      <c r="AB37">
        <f>IFERROR((Z37-AA37)/AA37,"")</f>
      </c>
      <c r="AC37">
        <v>4</v>
      </c>
      <c r="AD37">
        <v>2</v>
      </c>
      <c r="AE37" t="inlineStr">
        <is>
          <t xml:space="preserve">3</t>
        </is>
      </c>
      <c r="AF37"/>
      <c r="AG37"/>
      <c r="AH37"/>
      <c r="AI37" t="inlineStr">
        <is>
          <t xml:space="preserve">Y</t>
        </is>
      </c>
      <c r="AJ37"/>
      <c r="AK37" t="inlineStr">
        <is>
          <t xml:space="preserve">N</t>
        </is>
      </c>
      <c r="AL37" t="inlineStr">
        <is>
          <t xml:space="preserve">N</t>
        </is>
      </c>
      <c r="AM37" t="inlineStr">
        <is>
          <t xml:space="preserve">Y</t>
        </is>
      </c>
      <c r="AN37"/>
      <c r="AO37"/>
      <c r="AP37" t="inlineStr">
        <is>
          <t xml:space="preserve">N</t>
        </is>
      </c>
      <c r="AQ37"/>
      <c r="AR37"/>
      <c r="AS37"/>
      <c r="AT37">
        <f>IFERROR(INDEX(04_Area_Stats!$E$5:$E$8,MATCH(N37,04_Area_Stats!$A$5:$A$8,0)),"")</f>
      </c>
      <c r="AU37">
        <f>IFERROR(ROUND(W37*AT37,0),"")</f>
      </c>
      <c r="AV37">
        <f>IFERROR(AU37*12/S37,"")</f>
      </c>
      <c r="AW37">
        <f>IFERROR(ROUND(100*(03_Assumptions!$B$18*MIN(AV37/03_Assumptions!$B$13,1)+03_Assumptions!$B$19*MIN(MAX(-AB37/0.25,0),1)+03_Assumptions!$B$20*IFERROR(INDEX(03_Assumptions!$B$28:$B$33,MATCH(AG37,03_Assumptions!$A$28:$A$33,0)),0.5)+03_Assumptions!$B$21*MIN(V37/180,1)+03_Assumptions!$B$22*(COUNTIF(AI37:AQ37,"Y")/9)),0),"")</f>
      </c>
      <c r="AX37"/>
      <c r="AY37"/>
      <c r="AZ37"/>
      <c r="BA37" t="inlineStr">
        <is>
          <t xml:space="preserve">https://img4.idealista.com/s/v1/yLv6QcFaPGY-ndqtd3fIzjn3dwgl4inLwTKbMiVSd6Ml4khBqGDIaJvI4s5m5JvBdwabd6N6d3p6dwYICwglCAslgAjI9Zuoyw?Expires=1789593716&amp;Signature=MEUCIQD1H~ON5tZWQW0joK8OLtenMff8ewxxycScrv8sKKN7BAIgIjhLCBKvgWkGHsGuO5cX-SS1lW-L2OL8E3XCBa0Msdc_&amp;Key-Pair-Id=K20EOYVFELHOX5</t>
        </is>
      </c>
      <c r="BB37"/>
      <c r="BC37">
        <v>1</v>
      </c>
      <c r="BD37"/>
      <c r="BE37">
        <v>0</v>
      </c>
      <c r="BF37"/>
      <c r="BG37"/>
      <c r="BH37"/>
      <c r="BI37"/>
      <c r="BJ37"/>
      <c r="BK37"/>
      <c r="BL37"/>
      <c r="BM37"/>
      <c r="BN37"/>
    </row>
    <row r="38">
      <c r="A38" t="inlineStr">
        <is>
          <t xml:space="preserve">IDL-112561426</t>
        </is>
      </c>
      <c r="B38" t="inlineStr">
        <is>
          <t xml:space="preserve">Idealista</t>
        </is>
      </c>
      <c r="C38" t="inlineStr">
        <is>
          <t xml:space="preserve">112561426</t>
        </is>
      </c>
      <c r="D38" t="inlineStr">
        <is>
          <t xml:space="preserve">https://www.idealista.com/inmueble/112561426/</t>
        </is>
      </c>
      <c r="E38" t="inlineStr">
        <is>
          <t xml:space="preserve">2026-09-15</t>
        </is>
      </c>
      <c r="F38" t="inlineStr">
        <is>
          <t xml:space="preserve">2026-09-15</t>
        </is>
      </c>
      <c r="G38" t="inlineStr">
        <is>
          <t xml:space="preserve">New</t>
        </is>
      </c>
      <c r="H38" t="inlineStr">
        <is>
          <t xml:space="preserve">Flat / apartment in La Luz, Málaga</t>
        </is>
      </c>
      <c r="I38" t="inlineStr">
        <is>
          <t xml:space="preserve">Sale</t>
        </is>
      </c>
      <c r="J38" t="inlineStr">
        <is>
          <t xml:space="preserve">Flat</t>
        </is>
      </c>
      <c r="K38" t="inlineStr">
        <is>
          <t xml:space="preserve">ES</t>
        </is>
      </c>
      <c r="L38"/>
      <c r="M38" t="inlineStr">
        <is>
          <t xml:space="preserve">Málaga</t>
        </is>
      </c>
      <c r="N38" t="inlineStr">
        <is>
          <t xml:space="preserve">Málaga</t>
        </is>
      </c>
      <c r="O38" t="inlineStr">
        <is>
          <t xml:space="preserve">Carretera de Cádiz</t>
        </is>
      </c>
      <c r="P38"/>
      <c r="Q38" t="inlineStr">
        <is>
          <t xml:space="preserve">36.6958290</t>
        </is>
      </c>
      <c r="R38" t="inlineStr">
        <is>
          <t xml:space="preserve">-4.4553931</t>
        </is>
      </c>
      <c r="S38">
        <v>269000</v>
      </c>
      <c r="T38"/>
      <c r="U38">
        <f>IFERROR((S38-T38)/T38,"")</f>
      </c>
      <c r="V38">
        <v>31</v>
      </c>
      <c r="W38" t="inlineStr">
        <is>
          <t xml:space="preserve">86.00</t>
        </is>
      </c>
      <c r="X38"/>
      <c r="Y38"/>
      <c r="Z38">
        <f>IFERROR(S38/W38,"")</f>
      </c>
      <c r="AA38">
        <f>IFERROR(INDEX(04_Area_Stats!$C$5:$C$8,MATCH(N38,04_Area_Stats!$A$5:$A$8,0)),"")</f>
      </c>
      <c r="AB38">
        <f>IFERROR((Z38-AA38)/AA38,"")</f>
      </c>
      <c r="AC38">
        <v>3</v>
      </c>
      <c r="AD38">
        <v>1</v>
      </c>
      <c r="AE38" t="inlineStr">
        <is>
          <t xml:space="preserve">2</t>
        </is>
      </c>
      <c r="AF38"/>
      <c r="AG38"/>
      <c r="AH38"/>
      <c r="AI38" t="inlineStr">
        <is>
          <t xml:space="preserve">Y</t>
        </is>
      </c>
      <c r="AJ38" t="inlineStr">
        <is>
          <t xml:space="preserve">Y</t>
        </is>
      </c>
      <c r="AK38" t="inlineStr">
        <is>
          <t xml:space="preserve">N</t>
        </is>
      </c>
      <c r="AL38" t="inlineStr">
        <is>
          <t xml:space="preserve">N</t>
        </is>
      </c>
      <c r="AM38" t="inlineStr">
        <is>
          <t xml:space="preserve">Y</t>
        </is>
      </c>
      <c r="AN38" t="inlineStr">
        <is>
          <t xml:space="preserve">N</t>
        </is>
      </c>
      <c r="AO38"/>
      <c r="AP38" t="inlineStr">
        <is>
          <t xml:space="preserve">Y</t>
        </is>
      </c>
      <c r="AQ38"/>
      <c r="AR38"/>
      <c r="AS38"/>
      <c r="AT38">
        <f>IFERROR(INDEX(04_Area_Stats!$E$5:$E$8,MATCH(N38,04_Area_Stats!$A$5:$A$8,0)),"")</f>
      </c>
      <c r="AU38">
        <f>IFERROR(ROUND(W38*AT38,0),"")</f>
      </c>
      <c r="AV38">
        <f>IFERROR(AU38*12/S38,"")</f>
      </c>
      <c r="AW38">
        <f>IFERROR(ROUND(100*(03_Assumptions!$B$18*MIN(AV38/03_Assumptions!$B$13,1)+03_Assumptions!$B$19*MIN(MAX(-AB38/0.25,0),1)+03_Assumptions!$B$20*IFERROR(INDEX(03_Assumptions!$B$28:$B$33,MATCH(AG38,03_Assumptions!$A$28:$A$33,0)),0.5)+03_Assumptions!$B$21*MIN(V38/180,1)+03_Assumptions!$B$22*(COUNTIF(AI38:AQ38,"Y")/9)),0),"")</f>
      </c>
      <c r="AX38"/>
      <c r="AY38"/>
      <c r="AZ38"/>
      <c r="BA38" t="inlineStr">
        <is>
          <t xml:space="preserve">https://img4.idealista.com/s/v1/yLv6QcFaPGY-ndqtd3fIzjn3dwgl4inLwTKbMiVSd6Ml4khBqGDIaJvI4s5m5JvBdz6AdyW1d84-dwYICwglCwwGPj7I9Zuoyw?Expires=1789593716&amp;Signature=MEUCIQDvLi89K5j6ds3eIumN1ty5rlqaYWNSJX-EtmmUTRWWTQIgUaCJrxDtuuWdRxdYGZsUk2bz9LRTKwH50KNdVrMy2KQ_&amp;Key-Pair-Id=K20EOYVFELHOX5</t>
        </is>
      </c>
      <c r="BB38"/>
      <c r="BC38">
        <v>1</v>
      </c>
      <c r="BD38"/>
      <c r="BE38">
        <v>0</v>
      </c>
      <c r="BF38"/>
      <c r="BG38"/>
      <c r="BH38"/>
      <c r="BI38"/>
      <c r="BJ38"/>
      <c r="BK38"/>
      <c r="BL38"/>
      <c r="BM38"/>
      <c r="BN38"/>
    </row>
    <row r="39">
      <c r="A39" t="inlineStr">
        <is>
          <t xml:space="preserve">IDL-112561102</t>
        </is>
      </c>
      <c r="B39" t="inlineStr">
        <is>
          <t xml:space="preserve">Idealista</t>
        </is>
      </c>
      <c r="C39" t="inlineStr">
        <is>
          <t xml:space="preserve">112561102</t>
        </is>
      </c>
      <c r="D39" t="inlineStr">
        <is>
          <t xml:space="preserve">https://www.idealista.com/inmueble/112561102/</t>
        </is>
      </c>
      <c r="E39" t="inlineStr">
        <is>
          <t xml:space="preserve">2026-09-15</t>
        </is>
      </c>
      <c r="F39" t="inlineStr">
        <is>
          <t xml:space="preserve">2026-09-15</t>
        </is>
      </c>
      <c r="G39" t="inlineStr">
        <is>
          <t xml:space="preserve">New</t>
        </is>
      </c>
      <c r="H39" t="inlineStr">
        <is>
          <t xml:space="preserve">Flat / apartment in Vistafranca, Málaga</t>
        </is>
      </c>
      <c r="I39" t="inlineStr">
        <is>
          <t xml:space="preserve">Sale</t>
        </is>
      </c>
      <c r="J39" t="inlineStr">
        <is>
          <t xml:space="preserve">Flat</t>
        </is>
      </c>
      <c r="K39" t="inlineStr">
        <is>
          <t xml:space="preserve">ES</t>
        </is>
      </c>
      <c r="L39"/>
      <c r="M39" t="inlineStr">
        <is>
          <t xml:space="preserve">Málaga</t>
        </is>
      </c>
      <c r="N39" t="inlineStr">
        <is>
          <t xml:space="preserve">Málaga</t>
        </is>
      </c>
      <c r="O39" t="inlineStr">
        <is>
          <t xml:space="preserve">Carretera de Cádiz</t>
        </is>
      </c>
      <c r="P39"/>
      <c r="Q39" t="inlineStr">
        <is>
          <t xml:space="preserve">36.6979192</t>
        </is>
      </c>
      <c r="R39" t="inlineStr">
        <is>
          <t xml:space="preserve">-4.4514369</t>
        </is>
      </c>
      <c r="S39">
        <v>319000</v>
      </c>
      <c r="T39"/>
      <c r="U39">
        <f>IFERROR((S39-T39)/T39,"")</f>
      </c>
      <c r="V39">
        <v>31</v>
      </c>
      <c r="W39" t="inlineStr">
        <is>
          <t xml:space="preserve">102.00</t>
        </is>
      </c>
      <c r="X39"/>
      <c r="Y39"/>
      <c r="Z39">
        <f>IFERROR(S39/W39,"")</f>
      </c>
      <c r="AA39">
        <f>IFERROR(INDEX(04_Area_Stats!$C$5:$C$8,MATCH(N39,04_Area_Stats!$A$5:$A$8,0)),"")</f>
      </c>
      <c r="AB39">
        <f>IFERROR((Z39-AA39)/AA39,"")</f>
      </c>
      <c r="AC39">
        <v>3</v>
      </c>
      <c r="AD39">
        <v>1</v>
      </c>
      <c r="AE39" t="inlineStr">
        <is>
          <t xml:space="preserve">4</t>
        </is>
      </c>
      <c r="AF39"/>
      <c r="AG39"/>
      <c r="AH39"/>
      <c r="AI39" t="inlineStr">
        <is>
          <t xml:space="preserve">Y</t>
        </is>
      </c>
      <c r="AJ39" t="inlineStr">
        <is>
          <t xml:space="preserve">N</t>
        </is>
      </c>
      <c r="AK39" t="inlineStr">
        <is>
          <t xml:space="preserve">N</t>
        </is>
      </c>
      <c r="AL39" t="inlineStr">
        <is>
          <t xml:space="preserve">N</t>
        </is>
      </c>
      <c r="AM39"/>
      <c r="AN39" t="inlineStr">
        <is>
          <t xml:space="preserve">N</t>
        </is>
      </c>
      <c r="AO39"/>
      <c r="AP39" t="inlineStr">
        <is>
          <t xml:space="preserve">Y</t>
        </is>
      </c>
      <c r="AQ39"/>
      <c r="AR39"/>
      <c r="AS39"/>
      <c r="AT39">
        <f>IFERROR(INDEX(04_Area_Stats!$E$5:$E$8,MATCH(N39,04_Area_Stats!$A$5:$A$8,0)),"")</f>
      </c>
      <c r="AU39">
        <f>IFERROR(ROUND(W39*AT39,0),"")</f>
      </c>
      <c r="AV39">
        <f>IFERROR(AU39*12/S39,"")</f>
      </c>
      <c r="AW39">
        <f>IFERROR(ROUND(100*(03_Assumptions!$B$18*MIN(AV39/03_Assumptions!$B$13,1)+03_Assumptions!$B$19*MIN(MAX(-AB39/0.25,0),1)+03_Assumptions!$B$20*IFERROR(INDEX(03_Assumptions!$B$28:$B$33,MATCH(AG39,03_Assumptions!$A$28:$A$33,0)),0.5)+03_Assumptions!$B$21*MIN(V39/180,1)+03_Assumptions!$B$22*(COUNTIF(AI39:AQ39,"Y")/9)),0),"")</f>
      </c>
      <c r="AX39"/>
      <c r="AY39"/>
      <c r="AZ39"/>
      <c r="BA39" t="inlineStr">
        <is>
          <t xml:space="preserve">https://img4.idealista.com/s/v1/yLv6QcFaPGY-ndqtd3fIzjn3dwgl4inLwTKbMiVSd6Ml4khBqGDIaJvI4s5m5JvBd5u1d5sed6ObdwYICwglowsLPvfI9Zuoyw?Expires=1789593716&amp;Signature=MEUCIQCmPZVR3~ITr8B8~wbr-PrHbV46h8PoPIwlwqnezWxGJQIgSqu8p6K4OxQo2QJjkqk6brJ6FtwifVDdjtYuUcpR2E4_&amp;Key-Pair-Id=K20EOYVFELHOX5</t>
        </is>
      </c>
      <c r="BB39"/>
      <c r="BC39">
        <v>1</v>
      </c>
      <c r="BD39"/>
      <c r="BE39">
        <v>0</v>
      </c>
      <c r="BF39"/>
      <c r="BG39"/>
      <c r="BH39"/>
      <c r="BI39"/>
      <c r="BJ39"/>
      <c r="BK39"/>
      <c r="BL39"/>
      <c r="BM39"/>
      <c r="BN39"/>
    </row>
    <row r="40">
      <c r="A40" t="inlineStr">
        <is>
          <t xml:space="preserve">IDL-112558597</t>
        </is>
      </c>
      <c r="B40" t="inlineStr">
        <is>
          <t xml:space="preserve">Idealista</t>
        </is>
      </c>
      <c r="C40" t="inlineStr">
        <is>
          <t xml:space="preserve">112558597</t>
        </is>
      </c>
      <c r="D40" t="inlineStr">
        <is>
          <t xml:space="preserve">https://www.idealista.com/inmueble/112558597/</t>
        </is>
      </c>
      <c r="E40" t="inlineStr">
        <is>
          <t xml:space="preserve">2026-09-15</t>
        </is>
      </c>
      <c r="F40" t="inlineStr">
        <is>
          <t xml:space="preserve">2026-09-15</t>
        </is>
      </c>
      <c r="G40" t="inlineStr">
        <is>
          <t xml:space="preserve">New</t>
        </is>
      </c>
      <c r="H40" t="inlineStr">
        <is>
          <t xml:space="preserve">Flat / apartment in Calle Mármoles, 51, Perchel norte, Málaga</t>
        </is>
      </c>
      <c r="I40" t="inlineStr">
        <is>
          <t xml:space="preserve">Sale</t>
        </is>
      </c>
      <c r="J40" t="inlineStr">
        <is>
          <t xml:space="preserve">Flat</t>
        </is>
      </c>
      <c r="K40" t="inlineStr">
        <is>
          <t xml:space="preserve">ES</t>
        </is>
      </c>
      <c r="L40"/>
      <c r="M40" t="inlineStr">
        <is>
          <t xml:space="preserve">Málaga</t>
        </is>
      </c>
      <c r="N40" t="inlineStr">
        <is>
          <t xml:space="preserve">Málaga</t>
        </is>
      </c>
      <c r="O40" t="inlineStr">
        <is>
          <t xml:space="preserve">Centro</t>
        </is>
      </c>
      <c r="P40"/>
      <c r="Q40" t="inlineStr">
        <is>
          <t xml:space="preserve">36.7213559</t>
        </is>
      </c>
      <c r="R40" t="inlineStr">
        <is>
          <t xml:space="preserve">-4.4314954</t>
        </is>
      </c>
      <c r="S40">
        <v>285000</v>
      </c>
      <c r="T40"/>
      <c r="U40">
        <f>IFERROR((S40-T40)/T40,"")</f>
      </c>
      <c r="V40">
        <v>31</v>
      </c>
      <c r="W40" t="inlineStr">
        <is>
          <t xml:space="preserve">77.00</t>
        </is>
      </c>
      <c r="X40"/>
      <c r="Y40"/>
      <c r="Z40">
        <f>IFERROR(S40/W40,"")</f>
      </c>
      <c r="AA40">
        <f>IFERROR(INDEX(04_Area_Stats!$C$5:$C$8,MATCH(N40,04_Area_Stats!$A$5:$A$8,0)),"")</f>
      </c>
      <c r="AB40">
        <f>IFERROR((Z40-AA40)/AA40,"")</f>
      </c>
      <c r="AC40">
        <v>2</v>
      </c>
      <c r="AD40">
        <v>1</v>
      </c>
      <c r="AE40" t="inlineStr">
        <is>
          <t xml:space="preserve">4</t>
        </is>
      </c>
      <c r="AF40"/>
      <c r="AG40"/>
      <c r="AH40"/>
      <c r="AI40" t="inlineStr">
        <is>
          <t xml:space="preserve">N</t>
        </is>
      </c>
      <c r="AJ40" t="inlineStr">
        <is>
          <t xml:space="preserve">N</t>
        </is>
      </c>
      <c r="AK40" t="inlineStr">
        <is>
          <t xml:space="preserve">N</t>
        </is>
      </c>
      <c r="AL40" t="inlineStr">
        <is>
          <t xml:space="preserve">N</t>
        </is>
      </c>
      <c r="AM40"/>
      <c r="AN40" t="inlineStr">
        <is>
          <t xml:space="preserve">N</t>
        </is>
      </c>
      <c r="AO40"/>
      <c r="AP40" t="inlineStr">
        <is>
          <t xml:space="preserve">Y</t>
        </is>
      </c>
      <c r="AQ40"/>
      <c r="AR40"/>
      <c r="AS40"/>
      <c r="AT40">
        <f>IFERROR(INDEX(04_Area_Stats!$E$5:$E$8,MATCH(N40,04_Area_Stats!$A$5:$A$8,0)),"")</f>
      </c>
      <c r="AU40">
        <f>IFERROR(ROUND(W40*AT40,0),"")</f>
      </c>
      <c r="AV40">
        <f>IFERROR(AU40*12/S40,"")</f>
      </c>
      <c r="AW40">
        <f>IFERROR(ROUND(100*(03_Assumptions!$B$18*MIN(AV40/03_Assumptions!$B$13,1)+03_Assumptions!$B$19*MIN(MAX(-AB40/0.25,0),1)+03_Assumptions!$B$20*IFERROR(INDEX(03_Assumptions!$B$28:$B$33,MATCH(AG40,03_Assumptions!$A$28:$A$33,0)),0.5)+03_Assumptions!$B$21*MIN(V40/180,1)+03_Assumptions!$B$22*(COUNTIF(AI40:AQ40,"Y")/9)),0),"")</f>
      </c>
      <c r="AX40"/>
      <c r="AY40"/>
      <c r="AZ40"/>
      <c r="BA40" t="inlineStr">
        <is>
          <t xml:space="preserve">https://img4.idealista.com/s/v1/yLv6QcFaPGY-ndqtd3fIzjn3dwgl4inLwTKbMiVSd6Ml4khBqGDIaJvI4s5m5JvBd_fadyWbdz56dwYIC_eAgHolegbI9Zuoyw?Expires=1789593716&amp;Signature=MEUCICBrKq3UgWg6rKbTqnoormjHsP0FeXlgkrzor13uxW0AAiEA0ruVfo8C~c0CQr-8RKsdlEjGzCCwXqa-l8dgVpiiw44_&amp;Key-Pair-Id=K20EOYVFELHOX5</t>
        </is>
      </c>
      <c r="BB40"/>
      <c r="BC40">
        <v>1</v>
      </c>
      <c r="BD40"/>
      <c r="BE40">
        <v>0</v>
      </c>
      <c r="BF40"/>
      <c r="BG40"/>
      <c r="BH40"/>
      <c r="BI40"/>
      <c r="BJ40"/>
      <c r="BK40"/>
      <c r="BL40"/>
      <c r="BM40"/>
      <c r="BN40"/>
    </row>
    <row r="41">
      <c r="A41" t="inlineStr">
        <is>
          <t xml:space="preserve">IDL-112559272</t>
        </is>
      </c>
      <c r="B41" t="inlineStr">
        <is>
          <t xml:space="preserve">Idealista</t>
        </is>
      </c>
      <c r="C41" t="inlineStr">
        <is>
          <t xml:space="preserve">112559272</t>
        </is>
      </c>
      <c r="D41" t="inlineStr">
        <is>
          <t xml:space="preserve">https://www.idealista.com/inmueble/112559272/</t>
        </is>
      </c>
      <c r="E41" t="inlineStr">
        <is>
          <t xml:space="preserve">2026-09-15</t>
        </is>
      </c>
      <c r="F41" t="inlineStr">
        <is>
          <t xml:space="preserve">2026-09-15</t>
        </is>
      </c>
      <c r="G41" t="inlineStr">
        <is>
          <t xml:space="preserve">New</t>
        </is>
      </c>
      <c r="H41" t="inlineStr">
        <is>
          <t xml:space="preserve">Terraced house in Carranque - Haza Cuevas, Málaga</t>
        </is>
      </c>
      <c r="I41" t="inlineStr">
        <is>
          <t xml:space="preserve">Sale</t>
        </is>
      </c>
      <c r="J41" t="inlineStr">
        <is>
          <t xml:space="preserve">Chalet</t>
        </is>
      </c>
      <c r="K41" t="inlineStr">
        <is>
          <t xml:space="preserve">ES</t>
        </is>
      </c>
      <c r="L41"/>
      <c r="M41" t="inlineStr">
        <is>
          <t xml:space="preserve">Málaga</t>
        </is>
      </c>
      <c r="N41" t="inlineStr">
        <is>
          <t xml:space="preserve">Málaga</t>
        </is>
      </c>
      <c r="O41" t="inlineStr">
        <is>
          <t xml:space="preserve">Cruz de Humilladero</t>
        </is>
      </c>
      <c r="P41"/>
      <c r="Q41" t="inlineStr">
        <is>
          <t xml:space="preserve">36.7192790</t>
        </is>
      </c>
      <c r="R41" t="inlineStr">
        <is>
          <t xml:space="preserve">-4.4418886</t>
        </is>
      </c>
      <c r="S41">
        <v>400000</v>
      </c>
      <c r="T41"/>
      <c r="U41">
        <f>IFERROR((S41-T41)/T41,"")</f>
      </c>
      <c r="V41">
        <v>31</v>
      </c>
      <c r="W41" t="inlineStr">
        <is>
          <t xml:space="preserve">103.00</t>
        </is>
      </c>
      <c r="X41"/>
      <c r="Y41"/>
      <c r="Z41">
        <f>IFERROR(S41/W41,"")</f>
      </c>
      <c r="AA41">
        <f>IFERROR(INDEX(04_Area_Stats!$C$5:$C$8,MATCH(N41,04_Area_Stats!$A$5:$A$8,0)),"")</f>
      </c>
      <c r="AB41">
        <f>IFERROR((Z41-AA41)/AA41,"")</f>
      </c>
      <c r="AC41">
        <v>3</v>
      </c>
      <c r="AD41">
        <v>1</v>
      </c>
      <c r="AE41"/>
      <c r="AF41"/>
      <c r="AG41"/>
      <c r="AH41"/>
      <c r="AI41"/>
      <c r="AJ41" t="inlineStr">
        <is>
          <t xml:space="preserve">Y</t>
        </is>
      </c>
      <c r="AK41" t="inlineStr">
        <is>
          <t xml:space="preserve">N</t>
        </is>
      </c>
      <c r="AL41" t="inlineStr">
        <is>
          <t xml:space="preserve">N</t>
        </is>
      </c>
      <c r="AM41"/>
      <c r="AN41" t="inlineStr">
        <is>
          <t xml:space="preserve">N</t>
        </is>
      </c>
      <c r="AO41"/>
      <c r="AP41" t="inlineStr">
        <is>
          <t xml:space="preserve">Y</t>
        </is>
      </c>
      <c r="AQ41"/>
      <c r="AR41"/>
      <c r="AS41"/>
      <c r="AT41">
        <f>IFERROR(INDEX(04_Area_Stats!$E$5:$E$8,MATCH(N41,04_Area_Stats!$A$5:$A$8,0)),"")</f>
      </c>
      <c r="AU41">
        <f>IFERROR(ROUND(W41*AT41,0),"")</f>
      </c>
      <c r="AV41">
        <f>IFERROR(AU41*12/S41,"")</f>
      </c>
      <c r="AW41">
        <f>IFERROR(ROUND(100*(03_Assumptions!$B$18*MIN(AV41/03_Assumptions!$B$13,1)+03_Assumptions!$B$19*MIN(MAX(-AB41/0.25,0),1)+03_Assumptions!$B$20*IFERROR(INDEX(03_Assumptions!$B$28:$B$33,MATCH(AG41,03_Assumptions!$A$28:$A$33,0)),0.5)+03_Assumptions!$B$21*MIN(V41/180,1)+03_Assumptions!$B$22*(COUNTIF(AI41:AQ41,"Y")/9)),0),"")</f>
      </c>
      <c r="AX41"/>
      <c r="AY41"/>
      <c r="AZ41"/>
      <c r="BA41" t="inlineStr">
        <is>
          <t xml:space="preserve">https://img4.idealista.com/s/v1/yLv6QcFaPGY-ndqtd3fIzjn3dwgl4inLwTKbMiVSd6Ml4khBqGDIaJvI4s5m5JvBdwsGd4Codx6AdwYICwglBqOjCwbI9Zuoyw?Expires=1789593716&amp;Signature=MEUCIEJJIqJlaEkwhBXrmMFL0GsEAL1UqWHIE~h0N5YIpNpaAiEAloGBNgT3emy1gkNxi4KDSxDdP8U0TvRHKCpM-9K~WxM_&amp;Key-Pair-Id=K20EOYVFELHOX5</t>
        </is>
      </c>
      <c r="BB41"/>
      <c r="BC41">
        <v>1</v>
      </c>
      <c r="BD41"/>
      <c r="BE41">
        <v>0</v>
      </c>
      <c r="BF41"/>
      <c r="BG41"/>
      <c r="BH41"/>
      <c r="BI41"/>
      <c r="BJ41"/>
      <c r="BK41"/>
      <c r="BL41"/>
      <c r="BM41"/>
      <c r="BN41"/>
    </row>
    <row r="42">
      <c r="A42" t="inlineStr">
        <is>
          <t xml:space="preserve">YAE-jht::real-estate::48157-112399907</t>
        </is>
      </c>
      <c r="B42" t="inlineStr">
        <is>
          <t xml:space="preserve">Yaencontre</t>
        </is>
      </c>
      <c r="C42" t="inlineStr">
        <is>
          <t xml:space="preserve">jht::real-estate::48157-112399907</t>
        </is>
      </c>
      <c r="D42" t="inlineStr">
        <is>
          <t xml:space="preserve">https://yaencontre.com/venta/piso/inmueble-48157-112399907</t>
        </is>
      </c>
      <c r="E42" t="inlineStr">
        <is>
          <t xml:space="preserve">2026-08-29</t>
        </is>
      </c>
      <c r="F42" t="inlineStr">
        <is>
          <t xml:space="preserve">2026-09-10</t>
        </is>
      </c>
      <c r="G42" t="inlineStr">
        <is>
          <t xml:space="preserve">New</t>
        </is>
      </c>
      <c r="H42" t="inlineStr">
        <is>
          <t xml:space="preserve">Ático en venta, Las Gaviotas en Fuengirola</t>
        </is>
      </c>
      <c r="I42" t="inlineStr">
        <is>
          <t xml:space="preserve">Sale</t>
        </is>
      </c>
      <c r="J42" t="inlineStr">
        <is>
          <t xml:space="preserve">FLAT</t>
        </is>
      </c>
      <c r="K42" t="inlineStr">
        <is>
          <t xml:space="preserve">ES</t>
        </is>
      </c>
      <c r="L42"/>
      <c r="M42"/>
      <c r="N42" t="inlineStr">
        <is>
          <t xml:space="preserve">Fuengirola</t>
        </is>
      </c>
      <c r="O42" t="inlineStr">
        <is>
          <t xml:space="preserve">Las Gaviotas</t>
        </is>
      </c>
      <c r="P42"/>
      <c r="Q42" t="inlineStr">
        <is>
          <t xml:space="preserve">36.5714213</t>
        </is>
      </c>
      <c r="R42" t="inlineStr">
        <is>
          <t xml:space="preserve">-4.5993637</t>
        </is>
      </c>
      <c r="S42">
        <v>1250000</v>
      </c>
      <c r="T42"/>
      <c r="U42">
        <f>IFERROR((S42-T42)/T42,"")</f>
      </c>
      <c r="V42">
        <v>48</v>
      </c>
      <c r="W42" t="inlineStr">
        <is>
          <t xml:space="preserve">245.00</t>
        </is>
      </c>
      <c r="X42"/>
      <c r="Y42"/>
      <c r="Z42">
        <f>IFERROR(S42/W42,"")</f>
      </c>
      <c r="AA42">
        <f>IFERROR(INDEX(04_Area_Stats!$C$5:$C$8,MATCH(N42,04_Area_Stats!$A$5:$A$8,0)),"")</f>
      </c>
      <c r="AB42">
        <f>IFERROR((Z42-AA42)/AA42,"")</f>
      </c>
      <c r="AC42">
        <v>3</v>
      </c>
      <c r="AD42">
        <v>2</v>
      </c>
      <c r="AE42"/>
      <c r="AF42"/>
      <c r="AG42" t="inlineStr">
        <is>
          <t xml:space="preserve">Good</t>
        </is>
      </c>
      <c r="AH42"/>
      <c r="AI42" t="inlineStr">
        <is>
          <t xml:space="preserve">Y</t>
        </is>
      </c>
      <c r="AJ42"/>
      <c r="AK42"/>
      <c r="AL42"/>
      <c r="AM42"/>
      <c r="AN42"/>
      <c r="AO42"/>
      <c r="AP42"/>
      <c r="AQ42"/>
      <c r="AR42"/>
      <c r="AS42"/>
      <c r="AT42">
        <f>IFERROR(INDEX(04_Area_Stats!$E$5:$E$8,MATCH(N42,04_Area_Stats!$A$5:$A$8,0)),"")</f>
      </c>
      <c r="AU42">
        <f>IFERROR(ROUND(W42*AT42,0),"")</f>
      </c>
      <c r="AV42">
        <f>IFERROR(AU42*12/S42,"")</f>
      </c>
      <c r="AW42">
        <f>IFERROR(ROUND(100*(03_Assumptions!$B$18*MIN(AV42/03_Assumptions!$B$13,1)+03_Assumptions!$B$19*MIN(MAX(-AB42/0.25,0),1)+03_Assumptions!$B$20*IFERROR(INDEX(03_Assumptions!$B$28:$B$33,MATCH(AG42,03_Assumptions!$A$28:$A$33,0)),0.5)+03_Assumptions!$B$21*MIN(V42/180,1)+03_Assumptions!$B$22*(COUNTIF(AI42:AQ42,"Y")/9)),0),"")</f>
      </c>
      <c r="AX42"/>
      <c r="AY42"/>
      <c r="AZ42"/>
      <c r="BA42" t="inlineStr">
        <is>
          <t xml:space="preserve">https://media.yaencontre.com/img/photo/w1024/48157/48157-57438469-1515073776.jpg</t>
        </is>
      </c>
      <c r="BB42" t="inlineStr">
        <is>
          <t xml:space="preserve">7086101UF5478N0001QA</t>
        </is>
      </c>
      <c r="BC42">
        <v>1</v>
      </c>
      <c r="BD42"/>
      <c r="BE42">
        <v>0</v>
      </c>
      <c r="BF42"/>
      <c r="BG42"/>
      <c r="BH42"/>
      <c r="BI42"/>
      <c r="BJ42"/>
      <c r="BK42"/>
      <c r="BL42" t="inlineStr">
        <is>
          <t xml:space="preserve">Beskrivningen är ofullständig och avbruten mitt i en mening; det finns otillräcklig information för att beskriva fastighetens egenskaper eller skick.</t>
        </is>
      </c>
      <c r="BM42"/>
      <c r="BN42"/>
    </row>
    <row r="43">
      <c r="A43" t="inlineStr">
        <is>
          <t xml:space="preserve">YAE-jht::real-estate::48157-112399906</t>
        </is>
      </c>
      <c r="B43" t="inlineStr">
        <is>
          <t xml:space="preserve">Yaencontre</t>
        </is>
      </c>
      <c r="C43" t="inlineStr">
        <is>
          <t xml:space="preserve">jht::real-estate::48157-112399906</t>
        </is>
      </c>
      <c r="D43" t="inlineStr">
        <is>
          <t xml:space="preserve">https://yaencontre.com/venta/piso/inmueble-48157-112399906</t>
        </is>
      </c>
      <c r="E43" t="inlineStr">
        <is>
          <t xml:space="preserve">2026-08-29</t>
        </is>
      </c>
      <c r="F43" t="inlineStr">
        <is>
          <t xml:space="preserve">2026-09-10</t>
        </is>
      </c>
      <c r="G43" t="inlineStr">
        <is>
          <t xml:space="preserve">New</t>
        </is>
      </c>
      <c r="H43" t="inlineStr">
        <is>
          <t xml:space="preserve">Ático en venta, Las Gaviotas en Fuengirola</t>
        </is>
      </c>
      <c r="I43" t="inlineStr">
        <is>
          <t xml:space="preserve">Sale</t>
        </is>
      </c>
      <c r="J43" t="inlineStr">
        <is>
          <t xml:space="preserve">FLAT</t>
        </is>
      </c>
      <c r="K43" t="inlineStr">
        <is>
          <t xml:space="preserve">ES</t>
        </is>
      </c>
      <c r="L43"/>
      <c r="M43"/>
      <c r="N43" t="inlineStr">
        <is>
          <t xml:space="preserve">Fuengirola</t>
        </is>
      </c>
      <c r="O43" t="inlineStr">
        <is>
          <t xml:space="preserve">Las Gaviotas</t>
        </is>
      </c>
      <c r="P43"/>
      <c r="Q43" t="inlineStr">
        <is>
          <t xml:space="preserve">36.5711603</t>
        </is>
      </c>
      <c r="R43" t="inlineStr">
        <is>
          <t xml:space="preserve">-4.5965852</t>
        </is>
      </c>
      <c r="S43">
        <v>1100000</v>
      </c>
      <c r="T43"/>
      <c r="U43">
        <f>IFERROR((S43-T43)/T43,"")</f>
      </c>
      <c r="V43">
        <v>48</v>
      </c>
      <c r="W43" t="inlineStr">
        <is>
          <t xml:space="preserve">245.00</t>
        </is>
      </c>
      <c r="X43"/>
      <c r="Y43"/>
      <c r="Z43">
        <f>IFERROR(S43/W43,"")</f>
      </c>
      <c r="AA43">
        <f>IFERROR(INDEX(04_Area_Stats!$C$5:$C$8,MATCH(N43,04_Area_Stats!$A$5:$A$8,0)),"")</f>
      </c>
      <c r="AB43">
        <f>IFERROR((Z43-AA43)/AA43,"")</f>
      </c>
      <c r="AC43">
        <v>3</v>
      </c>
      <c r="AD43">
        <v>2</v>
      </c>
      <c r="AE43"/>
      <c r="AF43"/>
      <c r="AG43"/>
      <c r="AH43"/>
      <c r="AI43"/>
      <c r="AJ43"/>
      <c r="AK43"/>
      <c r="AL43"/>
      <c r="AM43"/>
      <c r="AN43"/>
      <c r="AO43"/>
      <c r="AP43"/>
      <c r="AQ43"/>
      <c r="AR43"/>
      <c r="AS43"/>
      <c r="AT43">
        <f>IFERROR(INDEX(04_Area_Stats!$E$5:$E$8,MATCH(N43,04_Area_Stats!$A$5:$A$8,0)),"")</f>
      </c>
      <c r="AU43">
        <f>IFERROR(ROUND(W43*AT43,0),"")</f>
      </c>
      <c r="AV43">
        <f>IFERROR(AU43*12/S43,"")</f>
      </c>
      <c r="AW43">
        <f>IFERROR(ROUND(100*(03_Assumptions!$B$18*MIN(AV43/03_Assumptions!$B$13,1)+03_Assumptions!$B$19*MIN(MAX(-AB43/0.25,0),1)+03_Assumptions!$B$20*IFERROR(INDEX(03_Assumptions!$B$28:$B$33,MATCH(AG43,03_Assumptions!$A$28:$A$33,0)),0.5)+03_Assumptions!$B$21*MIN(V43/180,1)+03_Assumptions!$B$22*(COUNTIF(AI43:AQ43,"Y")/9)),0),"")</f>
      </c>
      <c r="AX43"/>
      <c r="AY43"/>
      <c r="AZ43"/>
      <c r="BA43" t="inlineStr">
        <is>
          <t xml:space="preserve">https://media.yaencontre.com/img/photo/w1024/48157/48157-57438466-1515073688.jpg</t>
        </is>
      </c>
      <c r="BB43" t="inlineStr">
        <is>
          <t xml:space="preserve">7386607UF5478N</t>
        </is>
      </c>
      <c r="BC43">
        <v>1</v>
      </c>
      <c r="BD43"/>
      <c r="BE43">
        <v>0</v>
      </c>
      <c r="BF43"/>
      <c r="BG43"/>
      <c r="BH43"/>
      <c r="BI43"/>
      <c r="BJ43"/>
      <c r="BK43"/>
      <c r="BL43" t="inlineStr">
        <is>
          <t xml:space="preserve">Otillräcklig information tillhandahållen. Beskrivningen är trunkerad och innehåller endast projektintroduktionen och platsinformation, utan några specifika fastighetsspecifikationer.</t>
        </is>
      </c>
      <c r="BM43"/>
      <c r="BN43"/>
    </row>
    <row r="44">
      <c r="A44" t="inlineStr">
        <is>
          <t xml:space="preserve">YAE-jht::real-estate::48157-112399892</t>
        </is>
      </c>
      <c r="B44" t="inlineStr">
        <is>
          <t xml:space="preserve">Yaencontre</t>
        </is>
      </c>
      <c r="C44" t="inlineStr">
        <is>
          <t xml:space="preserve">jht::real-estate::48157-112399892</t>
        </is>
      </c>
      <c r="D44" t="inlineStr">
        <is>
          <t xml:space="preserve">https://yaencontre.com/venta/piso/inmueble-48157-112399892</t>
        </is>
      </c>
      <c r="E44" t="inlineStr">
        <is>
          <t xml:space="preserve">2026-08-29</t>
        </is>
      </c>
      <c r="F44" t="inlineStr">
        <is>
          <t xml:space="preserve">2026-09-10</t>
        </is>
      </c>
      <c r="G44" t="inlineStr">
        <is>
          <t xml:space="preserve">New</t>
        </is>
      </c>
      <c r="H44" t="inlineStr">
        <is>
          <t xml:space="preserve">Piso en venta, Las Gaviotas en Fuengirola</t>
        </is>
      </c>
      <c r="I44" t="inlineStr">
        <is>
          <t xml:space="preserve">Sale</t>
        </is>
      </c>
      <c r="J44" t="inlineStr">
        <is>
          <t xml:space="preserve">FLAT</t>
        </is>
      </c>
      <c r="K44" t="inlineStr">
        <is>
          <t xml:space="preserve">ES</t>
        </is>
      </c>
      <c r="L44"/>
      <c r="M44"/>
      <c r="N44" t="inlineStr">
        <is>
          <t xml:space="preserve">Fuengirola</t>
        </is>
      </c>
      <c r="O44" t="inlineStr">
        <is>
          <t xml:space="preserve">Las Gaviotas</t>
        </is>
      </c>
      <c r="P44"/>
      <c r="Q44" t="inlineStr">
        <is>
          <t xml:space="preserve">36.5717275</t>
        </is>
      </c>
      <c r="R44" t="inlineStr">
        <is>
          <t xml:space="preserve">-4.5964875</t>
        </is>
      </c>
      <c r="S44">
        <v>490000</v>
      </c>
      <c r="T44"/>
      <c r="U44">
        <f>IFERROR((S44-T44)/T44,"")</f>
      </c>
      <c r="V44">
        <v>48</v>
      </c>
      <c r="W44" t="inlineStr">
        <is>
          <t xml:space="preserve">138.00</t>
        </is>
      </c>
      <c r="X44"/>
      <c r="Y44"/>
      <c r="Z44">
        <f>IFERROR(S44/W44,"")</f>
      </c>
      <c r="AA44">
        <f>IFERROR(INDEX(04_Area_Stats!$C$5:$C$8,MATCH(N44,04_Area_Stats!$A$5:$A$8,0)),"")</f>
      </c>
      <c r="AB44">
        <f>IFERROR((Z44-AA44)/AA44,"")</f>
      </c>
      <c r="AC44">
        <v>3</v>
      </c>
      <c r="AD44">
        <v>2</v>
      </c>
      <c r="AE44"/>
      <c r="AF44"/>
      <c r="AG44"/>
      <c r="AH44"/>
      <c r="AI44"/>
      <c r="AJ44"/>
      <c r="AK44"/>
      <c r="AL44"/>
      <c r="AM44"/>
      <c r="AN44"/>
      <c r="AO44"/>
      <c r="AP44"/>
      <c r="AQ44"/>
      <c r="AR44"/>
      <c r="AS44"/>
      <c r="AT44">
        <f>IFERROR(INDEX(04_Area_Stats!$E$5:$E$8,MATCH(N44,04_Area_Stats!$A$5:$A$8,0)),"")</f>
      </c>
      <c r="AU44">
        <f>IFERROR(ROUND(W44*AT44,0),"")</f>
      </c>
      <c r="AV44">
        <f>IFERROR(AU44*12/S44,"")</f>
      </c>
      <c r="AW44">
        <f>IFERROR(ROUND(100*(03_Assumptions!$B$18*MIN(AV44/03_Assumptions!$B$13,1)+03_Assumptions!$B$19*MIN(MAX(-AB44/0.25,0),1)+03_Assumptions!$B$20*IFERROR(INDEX(03_Assumptions!$B$28:$B$33,MATCH(AG44,03_Assumptions!$A$28:$A$33,0)),0.5)+03_Assumptions!$B$21*MIN(V44/180,1)+03_Assumptions!$B$22*(COUNTIF(AI44:AQ44,"Y")/9)),0),"")</f>
      </c>
      <c r="AX44"/>
      <c r="AY44"/>
      <c r="AZ44"/>
      <c r="BA44" t="inlineStr">
        <is>
          <t xml:space="preserve">https://media.yaencontre.com/img/photo/w1024/48157/48157-57438468-1515073746.jpg</t>
        </is>
      </c>
      <c r="BB44" t="inlineStr">
        <is>
          <t xml:space="preserve">7386612UF5478N</t>
        </is>
      </c>
      <c r="BC44">
        <v>1</v>
      </c>
      <c r="BD44"/>
      <c r="BE44">
        <v>0</v>
      </c>
      <c r="BF44"/>
      <c r="BG44"/>
      <c r="BH44"/>
      <c r="BI44"/>
      <c r="BJ44"/>
      <c r="BK44"/>
      <c r="BL44" t="inlineStr">
        <is>
          <t xml:space="preserve">Otillräcklig information tillhandahållen; beskrivningen är avbruten före detaljer om fastigheten.</t>
        </is>
      </c>
      <c r="BM44"/>
      <c r="BN44"/>
    </row>
    <row r="45">
      <c r="A45" t="inlineStr">
        <is>
          <t xml:space="preserve">YAE-jht::real-estate::48157-112399893</t>
        </is>
      </c>
      <c r="B45" t="inlineStr">
        <is>
          <t xml:space="preserve">Yaencontre</t>
        </is>
      </c>
      <c r="C45" t="inlineStr">
        <is>
          <t xml:space="preserve">jht::real-estate::48157-112399893</t>
        </is>
      </c>
      <c r="D45" t="inlineStr">
        <is>
          <t xml:space="preserve">https://yaencontre.com/venta/piso/inmueble-48157-112399893</t>
        </is>
      </c>
      <c r="E45" t="inlineStr">
        <is>
          <t xml:space="preserve">2026-08-29</t>
        </is>
      </c>
      <c r="F45" t="inlineStr">
        <is>
          <t xml:space="preserve">2026-09-10</t>
        </is>
      </c>
      <c r="G45" t="inlineStr">
        <is>
          <t xml:space="preserve">New</t>
        </is>
      </c>
      <c r="H45" t="inlineStr">
        <is>
          <t xml:space="preserve">Ático en venta, Las Gaviotas en Fuengirola</t>
        </is>
      </c>
      <c r="I45" t="inlineStr">
        <is>
          <t xml:space="preserve">Sale</t>
        </is>
      </c>
      <c r="J45" t="inlineStr">
        <is>
          <t xml:space="preserve">FLAT</t>
        </is>
      </c>
      <c r="K45" t="inlineStr">
        <is>
          <t xml:space="preserve">ES</t>
        </is>
      </c>
      <c r="L45"/>
      <c r="M45"/>
      <c r="N45" t="inlineStr">
        <is>
          <t xml:space="preserve">Fuengirola</t>
        </is>
      </c>
      <c r="O45" t="inlineStr">
        <is>
          <t xml:space="preserve">Las Gaviotas</t>
        </is>
      </c>
      <c r="P45"/>
      <c r="Q45" t="inlineStr">
        <is>
          <t xml:space="preserve">36.5721104</t>
        </is>
      </c>
      <c r="R45" t="inlineStr">
        <is>
          <t xml:space="preserve">-4.5963854</t>
        </is>
      </c>
      <c r="S45">
        <v>950000</v>
      </c>
      <c r="T45"/>
      <c r="U45">
        <f>IFERROR((S45-T45)/T45,"")</f>
      </c>
      <c r="V45">
        <v>48</v>
      </c>
      <c r="W45" t="inlineStr">
        <is>
          <t xml:space="preserve">245.00</t>
        </is>
      </c>
      <c r="X45"/>
      <c r="Y45"/>
      <c r="Z45">
        <f>IFERROR(S45/W45,"")</f>
      </c>
      <c r="AA45">
        <f>IFERROR(INDEX(04_Area_Stats!$C$5:$C$8,MATCH(N45,04_Area_Stats!$A$5:$A$8,0)),"")</f>
      </c>
      <c r="AB45">
        <f>IFERROR((Z45-AA45)/AA45,"")</f>
      </c>
      <c r="AC45">
        <v>3</v>
      </c>
      <c r="AD45">
        <v>2</v>
      </c>
      <c r="AE45"/>
      <c r="AF45"/>
      <c r="AG45" t="inlineStr">
        <is>
          <t xml:space="preserve">New build</t>
        </is>
      </c>
      <c r="AH45"/>
      <c r="AI45" t="inlineStr">
        <is>
          <t xml:space="preserve">Y</t>
        </is>
      </c>
      <c r="AJ45"/>
      <c r="AK45"/>
      <c r="AL45"/>
      <c r="AM45"/>
      <c r="AN45"/>
      <c r="AO45"/>
      <c r="AP45"/>
      <c r="AQ45"/>
      <c r="AR45"/>
      <c r="AS45"/>
      <c r="AT45">
        <f>IFERROR(INDEX(04_Area_Stats!$E$5:$E$8,MATCH(N45,04_Area_Stats!$A$5:$A$8,0)),"")</f>
      </c>
      <c r="AU45">
        <f>IFERROR(ROUND(W45*AT45,0),"")</f>
      </c>
      <c r="AV45">
        <f>IFERROR(AU45*12/S45,"")</f>
      </c>
      <c r="AW45">
        <f>IFERROR(ROUND(100*(03_Assumptions!$B$18*MIN(AV45/03_Assumptions!$B$13,1)+03_Assumptions!$B$19*MIN(MAX(-AB45/0.25,0),1)+03_Assumptions!$B$20*IFERROR(INDEX(03_Assumptions!$B$28:$B$33,MATCH(AG45,03_Assumptions!$A$28:$A$33,0)),0.5)+03_Assumptions!$B$21*MIN(V45/180,1)+03_Assumptions!$B$22*(COUNTIF(AI45:AQ45,"Y")/9)),0),"")</f>
      </c>
      <c r="AX45"/>
      <c r="AY45"/>
      <c r="AZ45"/>
      <c r="BA45" t="inlineStr">
        <is>
          <t xml:space="preserve">https://media.yaencontre.com/img/photo/w1024/48157/48157-57438465-1515073659.jpg</t>
        </is>
      </c>
      <c r="BB45" t="inlineStr">
        <is>
          <t xml:space="preserve">7386617UF5478N</t>
        </is>
      </c>
      <c r="BC45">
        <v>1</v>
      </c>
      <c r="BD45"/>
      <c r="BE45">
        <v>0</v>
      </c>
      <c r="BF45"/>
      <c r="BG45"/>
      <c r="BH45"/>
      <c r="BI45"/>
      <c r="BJ45"/>
      <c r="BK45"/>
      <c r="BL45" t="inlineStr">
        <is>
          <t xml:space="preserve">Beskrivningen är ofullständig; lite information finns tillgänglig om denna nybygd taklägenhet i komplexet Las Lomas del Higuerón i Fuengirola. Inga specifika egenskapsdetaljer tillhandahålls.</t>
        </is>
      </c>
      <c r="BM45" t="inlineStr">
        <is>
          <t xml:space="preserve">condition</t>
        </is>
      </c>
      <c r="BN45"/>
    </row>
    <row r="46">
      <c r="A46" t="inlineStr">
        <is>
          <t xml:space="preserve">YAE-jht::real-estate::48157-112399860</t>
        </is>
      </c>
      <c r="B46" t="inlineStr">
        <is>
          <t xml:space="preserve">Yaencontre</t>
        </is>
      </c>
      <c r="C46" t="inlineStr">
        <is>
          <t xml:space="preserve">jht::real-estate::48157-112399860</t>
        </is>
      </c>
      <c r="D46" t="inlineStr">
        <is>
          <t xml:space="preserve">https://yaencontre.com/venta/piso/inmueble-48157-112399860</t>
        </is>
      </c>
      <c r="E46" t="inlineStr">
        <is>
          <t xml:space="preserve">2026-08-29</t>
        </is>
      </c>
      <c r="F46" t="inlineStr">
        <is>
          <t xml:space="preserve">2026-09-10</t>
        </is>
      </c>
      <c r="G46" t="inlineStr">
        <is>
          <t xml:space="preserve">New</t>
        </is>
      </c>
      <c r="H46" t="inlineStr">
        <is>
          <t xml:space="preserve">Ático en venta, Las Gaviotas en Fuengirola</t>
        </is>
      </c>
      <c r="I46" t="inlineStr">
        <is>
          <t xml:space="preserve">Sale</t>
        </is>
      </c>
      <c r="J46" t="inlineStr">
        <is>
          <t xml:space="preserve">FLAT</t>
        </is>
      </c>
      <c r="K46" t="inlineStr">
        <is>
          <t xml:space="preserve">ES</t>
        </is>
      </c>
      <c r="L46"/>
      <c r="M46"/>
      <c r="N46" t="inlineStr">
        <is>
          <t xml:space="preserve">Fuengirola</t>
        </is>
      </c>
      <c r="O46" t="inlineStr">
        <is>
          <t xml:space="preserve">Las Gaviotas</t>
        </is>
      </c>
      <c r="P46"/>
      <c r="Q46" t="inlineStr">
        <is>
          <t xml:space="preserve">36.5734587</t>
        </is>
      </c>
      <c r="R46" t="inlineStr">
        <is>
          <t xml:space="preserve">-4.5978832</t>
        </is>
      </c>
      <c r="S46">
        <v>1150000</v>
      </c>
      <c r="T46"/>
      <c r="U46">
        <f>IFERROR((S46-T46)/T46,"")</f>
      </c>
      <c r="V46">
        <v>48</v>
      </c>
      <c r="W46" t="inlineStr">
        <is>
          <t xml:space="preserve">245.00</t>
        </is>
      </c>
      <c r="X46"/>
      <c r="Y46"/>
      <c r="Z46">
        <f>IFERROR(S46/W46,"")</f>
      </c>
      <c r="AA46">
        <f>IFERROR(INDEX(04_Area_Stats!$C$5:$C$8,MATCH(N46,04_Area_Stats!$A$5:$A$8,0)),"")</f>
      </c>
      <c r="AB46">
        <f>IFERROR((Z46-AA46)/AA46,"")</f>
      </c>
      <c r="AC46">
        <v>3</v>
      </c>
      <c r="AD46">
        <v>2</v>
      </c>
      <c r="AE46"/>
      <c r="AF46"/>
      <c r="AG46" t="inlineStr">
        <is>
          <t xml:space="preserve">Good</t>
        </is>
      </c>
      <c r="AH46"/>
      <c r="AI46"/>
      <c r="AJ46"/>
      <c r="AK46"/>
      <c r="AL46"/>
      <c r="AM46"/>
      <c r="AN46"/>
      <c r="AO46"/>
      <c r="AP46"/>
      <c r="AQ46"/>
      <c r="AR46"/>
      <c r="AS46"/>
      <c r="AT46">
        <f>IFERROR(INDEX(04_Area_Stats!$E$5:$E$8,MATCH(N46,04_Area_Stats!$A$5:$A$8,0)),"")</f>
      </c>
      <c r="AU46">
        <f>IFERROR(ROUND(W46*AT46,0),"")</f>
      </c>
      <c r="AV46">
        <f>IFERROR(AU46*12/S46,"")</f>
      </c>
      <c r="AW46">
        <f>IFERROR(ROUND(100*(03_Assumptions!$B$18*MIN(AV46/03_Assumptions!$B$13,1)+03_Assumptions!$B$19*MIN(MAX(-AB46/0.25,0),1)+03_Assumptions!$B$20*IFERROR(INDEX(03_Assumptions!$B$28:$B$33,MATCH(AG46,03_Assumptions!$A$28:$A$33,0)),0.5)+03_Assumptions!$B$21*MIN(V46/180,1)+03_Assumptions!$B$22*(COUNTIF(AI46:AQ46,"Y")/9)),0),"")</f>
      </c>
      <c r="AX46"/>
      <c r="AY46"/>
      <c r="AZ46"/>
      <c r="BA46" t="inlineStr">
        <is>
          <t xml:space="preserve">https://media.yaencontre.com/img/photo/w1024/48157/48157-57438467-1515073717.jpg</t>
        </is>
      </c>
      <c r="BB46" t="inlineStr">
        <is>
          <t xml:space="preserve">7088202UF5478N0001QA</t>
        </is>
      </c>
      <c r="BC46">
        <v>1</v>
      </c>
      <c r="BD46"/>
      <c r="BE46">
        <v>0</v>
      </c>
      <c r="BF46"/>
      <c r="BG46"/>
      <c r="BH46"/>
      <c r="BI46"/>
      <c r="BJ46"/>
      <c r="BK46"/>
      <c r="BL46" t="inlineStr">
        <is>
          <t xml:space="preserve">Ofullständig annonsbeskrivning för en lägenhetstopp i Las Gaviotas, Fuengirola, del av ett nytt 160-bostadskomplex på Costa del Sol. Otillräcklig information för att bedöma skick eller egenskaper.</t>
        </is>
      </c>
      <c r="BM46"/>
      <c r="BN46"/>
    </row>
    <row r="47">
      <c r="A47" t="inlineStr">
        <is>
          <t xml:space="preserve">YAE-jht::real-estate::48157-112399851</t>
        </is>
      </c>
      <c r="B47" t="inlineStr">
        <is>
          <t xml:space="preserve">Yaencontre</t>
        </is>
      </c>
      <c r="C47" t="inlineStr">
        <is>
          <t xml:space="preserve">jht::real-estate::48157-112399851</t>
        </is>
      </c>
      <c r="D47" t="inlineStr">
        <is>
          <t xml:space="preserve">https://yaencontre.com/venta/piso/inmueble-48157-112399851</t>
        </is>
      </c>
      <c r="E47" t="inlineStr">
        <is>
          <t xml:space="preserve">2026-08-29</t>
        </is>
      </c>
      <c r="F47" t="inlineStr">
        <is>
          <t xml:space="preserve">2026-09-10</t>
        </is>
      </c>
      <c r="G47" t="inlineStr">
        <is>
          <t xml:space="preserve">New</t>
        </is>
      </c>
      <c r="H47" t="inlineStr">
        <is>
          <t xml:space="preserve">Piso en venta, Las Gaviotas en Fuengirola</t>
        </is>
      </c>
      <c r="I47" t="inlineStr">
        <is>
          <t xml:space="preserve">Sale</t>
        </is>
      </c>
      <c r="J47" t="inlineStr">
        <is>
          <t xml:space="preserve">FLAT</t>
        </is>
      </c>
      <c r="K47" t="inlineStr">
        <is>
          <t xml:space="preserve">ES</t>
        </is>
      </c>
      <c r="L47"/>
      <c r="M47"/>
      <c r="N47" t="inlineStr">
        <is>
          <t xml:space="preserve">Fuengirola</t>
        </is>
      </c>
      <c r="O47" t="inlineStr">
        <is>
          <t xml:space="preserve">Las Gaviotas</t>
        </is>
      </c>
      <c r="P47"/>
      <c r="Q47" t="inlineStr">
        <is>
          <t xml:space="preserve">36.5734197</t>
        </is>
      </c>
      <c r="R47" t="inlineStr">
        <is>
          <t xml:space="preserve">-4.5968144</t>
        </is>
      </c>
      <c r="S47">
        <v>495000</v>
      </c>
      <c r="T47"/>
      <c r="U47">
        <f>IFERROR((S47-T47)/T47,"")</f>
      </c>
      <c r="V47">
        <v>48</v>
      </c>
      <c r="W47" t="inlineStr">
        <is>
          <t xml:space="preserve">133.00</t>
        </is>
      </c>
      <c r="X47"/>
      <c r="Y47"/>
      <c r="Z47">
        <f>IFERROR(S47/W47,"")</f>
      </c>
      <c r="AA47">
        <f>IFERROR(INDEX(04_Area_Stats!$C$5:$C$8,MATCH(N47,04_Area_Stats!$A$5:$A$8,0)),"")</f>
      </c>
      <c r="AB47">
        <f>IFERROR((Z47-AA47)/AA47,"")</f>
      </c>
      <c r="AC47">
        <v>3</v>
      </c>
      <c r="AD47">
        <v>2</v>
      </c>
      <c r="AE47"/>
      <c r="AF47"/>
      <c r="AG47"/>
      <c r="AH47"/>
      <c r="AI47" t="inlineStr">
        <is>
          <t xml:space="preserve">Y</t>
        </is>
      </c>
      <c r="AJ47"/>
      <c r="AK47"/>
      <c r="AL47"/>
      <c r="AM47"/>
      <c r="AN47"/>
      <c r="AO47"/>
      <c r="AP47" t="inlineStr">
        <is>
          <t xml:space="preserve">Y</t>
        </is>
      </c>
      <c r="AQ47"/>
      <c r="AR47"/>
      <c r="AS47"/>
      <c r="AT47">
        <f>IFERROR(INDEX(04_Area_Stats!$E$5:$E$8,MATCH(N47,04_Area_Stats!$A$5:$A$8,0)),"")</f>
      </c>
      <c r="AU47">
        <f>IFERROR(ROUND(W47*AT47,0),"")</f>
      </c>
      <c r="AV47">
        <f>IFERROR(AU47*12/S47,"")</f>
      </c>
      <c r="AW47">
        <f>IFERROR(ROUND(100*(03_Assumptions!$B$18*MIN(AV47/03_Assumptions!$B$13,1)+03_Assumptions!$B$19*MIN(MAX(-AB47/0.25,0),1)+03_Assumptions!$B$20*IFERROR(INDEX(03_Assumptions!$B$28:$B$33,MATCH(AG47,03_Assumptions!$A$28:$A$33,0)),0.5)+03_Assumptions!$B$21*MIN(V47/180,1)+03_Assumptions!$B$22*(COUNTIF(AI47:AQ47,"Y")/9)),0),"")</f>
      </c>
      <c r="AX47"/>
      <c r="AY47"/>
      <c r="AZ47"/>
      <c r="BA47" t="inlineStr">
        <is>
          <t xml:space="preserve">https://media.yaencontre.com/img/photo/w1024/48157/48157-57438473-1515073874.jpg</t>
        </is>
      </c>
      <c r="BB47"/>
      <c r="BC47">
        <v>1</v>
      </c>
      <c r="BD47"/>
      <c r="BE47">
        <v>0</v>
      </c>
      <c r="BF47"/>
      <c r="BG47"/>
      <c r="BH47"/>
      <c r="BI47"/>
      <c r="BJ47"/>
      <c r="BK47"/>
      <c r="BL47" t="inlineStr">
        <is>
          <t xml:space="preserve">Beskrivningen är ofullständig och ger otillräcklig information för att bedöma denna fastighet. Endast att det är ett modernt lägenhetskomplex med 2–3 sovrum i Las Gaviotas, Fuengirola, på Costa del Sol kan fastställas från den trunkerade texten.</t>
        </is>
      </c>
      <c r="BM47"/>
      <c r="BN47"/>
    </row>
    <row r="48">
      <c r="A48" t="inlineStr">
        <is>
          <t xml:space="preserve">YAE-jht::real-estate::48157-112399853</t>
        </is>
      </c>
      <c r="B48" t="inlineStr">
        <is>
          <t xml:space="preserve">Yaencontre</t>
        </is>
      </c>
      <c r="C48" t="inlineStr">
        <is>
          <t xml:space="preserve">jht::real-estate::48157-112399853</t>
        </is>
      </c>
      <c r="D48" t="inlineStr">
        <is>
          <t xml:space="preserve">https://yaencontre.com/venta/piso/inmueble-48157-112399853</t>
        </is>
      </c>
      <c r="E48" t="inlineStr">
        <is>
          <t xml:space="preserve">2026-08-29</t>
        </is>
      </c>
      <c r="F48" t="inlineStr">
        <is>
          <t xml:space="preserve">2026-09-10</t>
        </is>
      </c>
      <c r="G48" t="inlineStr">
        <is>
          <t xml:space="preserve">New</t>
        </is>
      </c>
      <c r="H48" t="inlineStr">
        <is>
          <t xml:space="preserve">Ático en venta, Las Gaviotas en Fuengirola</t>
        </is>
      </c>
      <c r="I48" t="inlineStr">
        <is>
          <t xml:space="preserve">Sale</t>
        </is>
      </c>
      <c r="J48" t="inlineStr">
        <is>
          <t xml:space="preserve">FLAT</t>
        </is>
      </c>
      <c r="K48" t="inlineStr">
        <is>
          <t xml:space="preserve">ES</t>
        </is>
      </c>
      <c r="L48"/>
      <c r="M48"/>
      <c r="N48" t="inlineStr">
        <is>
          <t xml:space="preserve">Fuengirola</t>
        </is>
      </c>
      <c r="O48" t="inlineStr">
        <is>
          <t xml:space="preserve">Las Gaviotas</t>
        </is>
      </c>
      <c r="P48"/>
      <c r="Q48" t="inlineStr">
        <is>
          <t xml:space="preserve">36.5717792</t>
        </is>
      </c>
      <c r="R48" t="inlineStr">
        <is>
          <t xml:space="preserve">-4.5994285</t>
        </is>
      </c>
      <c r="S48">
        <v>1220000</v>
      </c>
      <c r="T48"/>
      <c r="U48">
        <f>IFERROR((S48-T48)/T48,"")</f>
      </c>
      <c r="V48">
        <v>48</v>
      </c>
      <c r="W48" t="inlineStr">
        <is>
          <t xml:space="preserve">245.00</t>
        </is>
      </c>
      <c r="X48"/>
      <c r="Y48"/>
      <c r="Z48">
        <f>IFERROR(S48/W48,"")</f>
      </c>
      <c r="AA48">
        <f>IFERROR(INDEX(04_Area_Stats!$C$5:$C$8,MATCH(N48,04_Area_Stats!$A$5:$A$8,0)),"")</f>
      </c>
      <c r="AB48">
        <f>IFERROR((Z48-AA48)/AA48,"")</f>
      </c>
      <c r="AC48">
        <v>3</v>
      </c>
      <c r="AD48">
        <v>2</v>
      </c>
      <c r="AE48"/>
      <c r="AF48"/>
      <c r="AG48"/>
      <c r="AH48"/>
      <c r="AI48" t="inlineStr">
        <is>
          <t xml:space="preserve">Y</t>
        </is>
      </c>
      <c r="AJ48"/>
      <c r="AK48"/>
      <c r="AL48"/>
      <c r="AM48"/>
      <c r="AN48"/>
      <c r="AO48"/>
      <c r="AP48"/>
      <c r="AQ48"/>
      <c r="AR48"/>
      <c r="AS48"/>
      <c r="AT48">
        <f>IFERROR(INDEX(04_Area_Stats!$E$5:$E$8,MATCH(N48,04_Area_Stats!$A$5:$A$8,0)),"")</f>
      </c>
      <c r="AU48">
        <f>IFERROR(ROUND(W48*AT48,0),"")</f>
      </c>
      <c r="AV48">
        <f>IFERROR(AU48*12/S48,"")</f>
      </c>
      <c r="AW48">
        <f>IFERROR(ROUND(100*(03_Assumptions!$B$18*MIN(AV48/03_Assumptions!$B$13,1)+03_Assumptions!$B$19*MIN(MAX(-AB48/0.25,0),1)+03_Assumptions!$B$20*IFERROR(INDEX(03_Assumptions!$B$28:$B$33,MATCH(AG48,03_Assumptions!$A$28:$A$33,0)),0.5)+03_Assumptions!$B$21*MIN(V48/180,1)+03_Assumptions!$B$22*(COUNTIF(AI48:AQ48,"Y")/9)),0),"")</f>
      </c>
      <c r="AX48"/>
      <c r="AY48"/>
      <c r="AZ48"/>
      <c r="BA48" t="inlineStr">
        <is>
          <t xml:space="preserve">https://media.yaencontre.com/img/photo/w1024/48157/48157-57438472-1515073845.jpg</t>
        </is>
      </c>
      <c r="BB48" t="inlineStr">
        <is>
          <t xml:space="preserve">6890111UF5469S0001GO</t>
        </is>
      </c>
      <c r="BC48">
        <v>1</v>
      </c>
      <c r="BD48"/>
      <c r="BE48">
        <v>0</v>
      </c>
      <c r="BF48"/>
      <c r="BG48"/>
      <c r="BH48"/>
      <c r="BI48"/>
      <c r="BJ48"/>
      <c r="BK48"/>
      <c r="BL48" t="inlineStr">
        <is>
          <t xml:space="preserve">Begränsad information tillgänglig; beskrivningen är ofullständig och bryts mitt i meningen.</t>
        </is>
      </c>
      <c r="BM48"/>
      <c r="BN48"/>
    </row>
    <row r="49">
      <c r="A49" t="inlineStr">
        <is>
          <t xml:space="preserve">YAE-jht::real-estate::48157-112399850</t>
        </is>
      </c>
      <c r="B49" t="inlineStr">
        <is>
          <t xml:space="preserve">Yaencontre</t>
        </is>
      </c>
      <c r="C49" t="inlineStr">
        <is>
          <t xml:space="preserve">jht::real-estate::48157-112399850</t>
        </is>
      </c>
      <c r="D49" t="inlineStr">
        <is>
          <t xml:space="preserve">https://yaencontre.com/venta/piso/inmueble-48157-112399850</t>
        </is>
      </c>
      <c r="E49" t="inlineStr">
        <is>
          <t xml:space="preserve">2026-08-29</t>
        </is>
      </c>
      <c r="F49" t="inlineStr">
        <is>
          <t xml:space="preserve">2026-09-10</t>
        </is>
      </c>
      <c r="G49" t="inlineStr">
        <is>
          <t xml:space="preserve">New</t>
        </is>
      </c>
      <c r="H49" t="inlineStr">
        <is>
          <t xml:space="preserve">Piso en venta, Las Gaviotas en Fuengirola</t>
        </is>
      </c>
      <c r="I49" t="inlineStr">
        <is>
          <t xml:space="preserve">Sale</t>
        </is>
      </c>
      <c r="J49" t="inlineStr">
        <is>
          <t xml:space="preserve">FLAT</t>
        </is>
      </c>
      <c r="K49" t="inlineStr">
        <is>
          <t xml:space="preserve">ES</t>
        </is>
      </c>
      <c r="L49"/>
      <c r="M49"/>
      <c r="N49" t="inlineStr">
        <is>
          <t xml:space="preserve">Fuengirola</t>
        </is>
      </c>
      <c r="O49" t="inlineStr">
        <is>
          <t xml:space="preserve">Las Gaviotas</t>
        </is>
      </c>
      <c r="P49"/>
      <c r="Q49" t="inlineStr">
        <is>
          <t xml:space="preserve">36.5733287</t>
        </is>
      </c>
      <c r="R49" t="inlineStr">
        <is>
          <t xml:space="preserve">-4.5966103</t>
        </is>
      </c>
      <c r="S49">
        <v>480000</v>
      </c>
      <c r="T49"/>
      <c r="U49">
        <f>IFERROR((S49-T49)/T49,"")</f>
      </c>
      <c r="V49">
        <v>48</v>
      </c>
      <c r="W49" t="inlineStr">
        <is>
          <t xml:space="preserve">138.00</t>
        </is>
      </c>
      <c r="X49"/>
      <c r="Y49"/>
      <c r="Z49">
        <f>IFERROR(S49/W49,"")</f>
      </c>
      <c r="AA49">
        <f>IFERROR(INDEX(04_Area_Stats!$C$5:$C$8,MATCH(N49,04_Area_Stats!$A$5:$A$8,0)),"")</f>
      </c>
      <c r="AB49">
        <f>IFERROR((Z49-AA49)/AA49,"")</f>
      </c>
      <c r="AC49">
        <v>3</v>
      </c>
      <c r="AD49">
        <v>2</v>
      </c>
      <c r="AE49"/>
      <c r="AF49"/>
      <c r="AG49"/>
      <c r="AH49"/>
      <c r="AI49"/>
      <c r="AJ49"/>
      <c r="AK49"/>
      <c r="AL49"/>
      <c r="AM49"/>
      <c r="AN49"/>
      <c r="AO49"/>
      <c r="AP49"/>
      <c r="AQ49"/>
      <c r="AR49"/>
      <c r="AS49"/>
      <c r="AT49">
        <f>IFERROR(INDEX(04_Area_Stats!$E$5:$E$8,MATCH(N49,04_Area_Stats!$A$5:$A$8,0)),"")</f>
      </c>
      <c r="AU49">
        <f>IFERROR(ROUND(W49*AT49,0),"")</f>
      </c>
      <c r="AV49">
        <f>IFERROR(AU49*12/S49,"")</f>
      </c>
      <c r="AW49">
        <f>IFERROR(ROUND(100*(03_Assumptions!$B$18*MIN(AV49/03_Assumptions!$B$13,1)+03_Assumptions!$B$19*MIN(MAX(-AB49/0.25,0),1)+03_Assumptions!$B$20*IFERROR(INDEX(03_Assumptions!$B$28:$B$33,MATCH(AG49,03_Assumptions!$A$28:$A$33,0)),0.5)+03_Assumptions!$B$21*MIN(V49/180,1)+03_Assumptions!$B$22*(COUNTIF(AI49:AQ49,"Y")/9)),0),"")</f>
      </c>
      <c r="AX49"/>
      <c r="AY49"/>
      <c r="AZ49"/>
      <c r="BA49" t="inlineStr">
        <is>
          <t xml:space="preserve">https://media.yaencontre.com/img/photo/w1024/48157/48157-57438471-1515073815.jpg</t>
        </is>
      </c>
      <c r="BB49" t="inlineStr">
        <is>
          <t xml:space="preserve">7388001UF5478N0001YA</t>
        </is>
      </c>
      <c r="BC49">
        <v>1</v>
      </c>
      <c r="BD49"/>
      <c r="BE49">
        <v>0</v>
      </c>
      <c r="BF49"/>
      <c r="BG49"/>
      <c r="BH49"/>
      <c r="BI49"/>
      <c r="BJ49"/>
      <c r="BK49"/>
      <c r="BL49" t="inlineStr">
        <is>
          <t xml:space="preserve">Beskrivningen av denna lägenhet i Las Gaviotas, Fuengirola är ofullständig – endast inledningen anger att det är ett modernt komplex med 2–3 sovrum på Costa del Sol, men ingen specifik information om fastigheten eller dess egenskaper ges.</t>
        </is>
      </c>
      <c r="BM49"/>
      <c r="BN49"/>
    </row>
    <row r="50">
      <c r="A50" t="inlineStr">
        <is>
          <t xml:space="preserve">YAE-jht::real-estate::48157-112399908</t>
        </is>
      </c>
      <c r="B50" t="inlineStr">
        <is>
          <t xml:space="preserve">Yaencontre</t>
        </is>
      </c>
      <c r="C50" t="inlineStr">
        <is>
          <t xml:space="preserve">jht::real-estate::48157-112399908</t>
        </is>
      </c>
      <c r="D50" t="inlineStr">
        <is>
          <t xml:space="preserve">https://yaencontre.com/venta/piso/inmueble-48157-112399908</t>
        </is>
      </c>
      <c r="E50" t="inlineStr">
        <is>
          <t xml:space="preserve">2026-08-29</t>
        </is>
      </c>
      <c r="F50" t="inlineStr">
        <is>
          <t xml:space="preserve">2026-09-10</t>
        </is>
      </c>
      <c r="G50" t="inlineStr">
        <is>
          <t xml:space="preserve">New</t>
        </is>
      </c>
      <c r="H50" t="inlineStr">
        <is>
          <t xml:space="preserve">Ático en venta, Las Gaviotas en Fuengirola</t>
        </is>
      </c>
      <c r="I50" t="inlineStr">
        <is>
          <t xml:space="preserve">Sale</t>
        </is>
      </c>
      <c r="J50" t="inlineStr">
        <is>
          <t xml:space="preserve">FLAT</t>
        </is>
      </c>
      <c r="K50" t="inlineStr">
        <is>
          <t xml:space="preserve">ES</t>
        </is>
      </c>
      <c r="L50"/>
      <c r="M50"/>
      <c r="N50" t="inlineStr">
        <is>
          <t xml:space="preserve">Fuengirola</t>
        </is>
      </c>
      <c r="O50" t="inlineStr">
        <is>
          <t xml:space="preserve">Las Gaviotas</t>
        </is>
      </c>
      <c r="P50"/>
      <c r="Q50" t="inlineStr">
        <is>
          <t xml:space="preserve">36.5715550</t>
        </is>
      </c>
      <c r="R50" t="inlineStr">
        <is>
          <t xml:space="preserve">-4.5986167</t>
        </is>
      </c>
      <c r="S50">
        <v>1515000</v>
      </c>
      <c r="T50"/>
      <c r="U50">
        <f>IFERROR((S50-T50)/T50,"")</f>
      </c>
      <c r="V50">
        <v>48</v>
      </c>
      <c r="W50" t="inlineStr">
        <is>
          <t xml:space="preserve">245.00</t>
        </is>
      </c>
      <c r="X50"/>
      <c r="Y50"/>
      <c r="Z50">
        <f>IFERROR(S50/W50,"")</f>
      </c>
      <c r="AA50">
        <f>IFERROR(INDEX(04_Area_Stats!$C$5:$C$8,MATCH(N50,04_Area_Stats!$A$5:$A$8,0)),"")</f>
      </c>
      <c r="AB50">
        <f>IFERROR((Z50-AA50)/AA50,"")</f>
      </c>
      <c r="AC50">
        <v>3</v>
      </c>
      <c r="AD50">
        <v>2</v>
      </c>
      <c r="AE50"/>
      <c r="AF50"/>
      <c r="AG50"/>
      <c r="AH50"/>
      <c r="AI50"/>
      <c r="AJ50"/>
      <c r="AK50"/>
      <c r="AL50"/>
      <c r="AM50"/>
      <c r="AN50"/>
      <c r="AO50"/>
      <c r="AP50"/>
      <c r="AQ50"/>
      <c r="AR50"/>
      <c r="AS50"/>
      <c r="AT50">
        <f>IFERROR(INDEX(04_Area_Stats!$E$5:$E$8,MATCH(N50,04_Area_Stats!$A$5:$A$8,0)),"")</f>
      </c>
      <c r="AU50">
        <f>IFERROR(ROUND(W50*AT50,0),"")</f>
      </c>
      <c r="AV50">
        <f>IFERROR(AU50*12/S50,"")</f>
      </c>
      <c r="AW50">
        <f>IFERROR(ROUND(100*(03_Assumptions!$B$18*MIN(AV50/03_Assumptions!$B$13,1)+03_Assumptions!$B$19*MIN(MAX(-AB50/0.25,0),1)+03_Assumptions!$B$20*IFERROR(INDEX(03_Assumptions!$B$28:$B$33,MATCH(AG50,03_Assumptions!$A$28:$A$33,0)),0.5)+03_Assumptions!$B$21*MIN(V50/180,1)+03_Assumptions!$B$22*(COUNTIF(AI50:AQ50,"Y")/9)),0),"")</f>
      </c>
      <c r="AX50"/>
      <c r="AY50"/>
      <c r="AZ50"/>
      <c r="BA50" t="inlineStr">
        <is>
          <t xml:space="preserve">https://media.yaencontre.com/img/photo/w1024/48157/48157-57438476-1515073963.jpg</t>
        </is>
      </c>
      <c r="BB50" t="inlineStr">
        <is>
          <t xml:space="preserve">6890111UF5469S0001GO</t>
        </is>
      </c>
      <c r="BC50">
        <v>1</v>
      </c>
      <c r="BD50"/>
      <c r="BE50">
        <v>0</v>
      </c>
      <c r="BF50"/>
      <c r="BG50"/>
      <c r="BH50"/>
      <c r="BI50"/>
      <c r="BJ50"/>
      <c r="BK50"/>
      <c r="BL50" t="inlineStr">
        <is>
          <t xml:space="preserve">Ofullständig beskrivning av en penthousevåning till salu i Las Gaviotas, Fuengirola—ett modernt komplex med 160 bostäder med 2–3 sovrum på Costa del Sol. Otillräcklig information för att bedöma skick eller specifika egenskaper.</t>
        </is>
      </c>
      <c r="BM50"/>
      <c r="BN50"/>
    </row>
    <row r="51">
      <c r="A51" t="inlineStr">
        <is>
          <t xml:space="preserve">FTC-184663853</t>
        </is>
      </c>
      <c r="B51" t="inlineStr">
        <is>
          <t xml:space="preserve">Fotocasa</t>
        </is>
      </c>
      <c r="C51" t="inlineStr">
        <is>
          <t xml:space="preserve">184663853</t>
        </is>
      </c>
      <c r="D51" t="inlineStr">
        <is>
          <t xml:space="preserve">https://www.fotocasa.es/es/comprar/vivienda/marbella/terraza-zona-comunitaria-ascensor-amueblado-television-internet/184663853/d</t>
        </is>
      </c>
      <c r="E51" t="inlineStr">
        <is>
          <t xml:space="preserve">2026-08-29</t>
        </is>
      </c>
      <c r="F51" t="inlineStr">
        <is>
          <t xml:space="preserve">2026-09-10</t>
        </is>
      </c>
      <c r="G51" t="inlineStr">
        <is>
          <t xml:space="preserve">New</t>
        </is>
      </c>
      <c r="H51" t="inlineStr">
        <is>
          <t xml:space="preserve">Piso en Calle Archidona, 9, San Pedro de Alcántara pueblo</t>
        </is>
      </c>
      <c r="I51" t="inlineStr">
        <is>
          <t xml:space="preserve">Sale</t>
        </is>
      </c>
      <c r="J51" t="inlineStr">
        <is>
          <t xml:space="preserve">Vivienda</t>
        </is>
      </c>
      <c r="K51" t="inlineStr">
        <is>
          <t xml:space="preserve">ES</t>
        </is>
      </c>
      <c r="L51"/>
      <c r="M51"/>
      <c r="N51" t="inlineStr">
        <is>
          <t xml:space="preserve">Marbella</t>
        </is>
      </c>
      <c r="O51"/>
      <c r="P51"/>
      <c r="Q51"/>
      <c r="R51"/>
      <c r="S51">
        <v>285000</v>
      </c>
      <c r="T51"/>
      <c r="U51">
        <f>IFERROR((S51-T51)/T51,"")</f>
      </c>
      <c r="V51">
        <v>48</v>
      </c>
      <c r="W51" t="inlineStr">
        <is>
          <t xml:space="preserve">106.00</t>
        </is>
      </c>
      <c r="X51"/>
      <c r="Y51"/>
      <c r="Z51">
        <f>IFERROR(S51/W51,"")</f>
      </c>
      <c r="AA51">
        <f>IFERROR(INDEX(04_Area_Stats!$C$5:$C$8,MATCH(N51,04_Area_Stats!$A$5:$A$8,0)),"")</f>
      </c>
      <c r="AB51">
        <f>IFERROR((Z51-AA51)/AA51,"")</f>
      </c>
      <c r="AC51">
        <v>3</v>
      </c>
      <c r="AD51">
        <v>2</v>
      </c>
      <c r="AE51"/>
      <c r="AF51"/>
      <c r="AG51"/>
      <c r="AH51"/>
      <c r="AI51" t="inlineStr">
        <is>
          <t xml:space="preserve">Y</t>
        </is>
      </c>
      <c r="AJ51" t="inlineStr">
        <is>
          <t xml:space="preserve">Y</t>
        </is>
      </c>
      <c r="AK51"/>
      <c r="AL51"/>
      <c r="AM51"/>
      <c r="AN51"/>
      <c r="AO51"/>
      <c r="AP51"/>
      <c r="AQ51"/>
      <c r="AR51"/>
      <c r="AS51"/>
      <c r="AT51">
        <f>IFERROR(INDEX(04_Area_Stats!$E$5:$E$8,MATCH(N51,04_Area_Stats!$A$5:$A$8,0)),"")</f>
      </c>
      <c r="AU51">
        <f>IFERROR(ROUND(W51*AT51,0),"")</f>
      </c>
      <c r="AV51">
        <f>IFERROR(AU51*12/S51,"")</f>
      </c>
      <c r="AW51">
        <f>IFERROR(ROUND(100*(03_Assumptions!$B$18*MIN(AV51/03_Assumptions!$B$13,1)+03_Assumptions!$B$19*MIN(MAX(-AB51/0.25,0),1)+03_Assumptions!$B$20*IFERROR(INDEX(03_Assumptions!$B$28:$B$33,MATCH(AG51,03_Assumptions!$A$28:$A$33,0)),0.5)+03_Assumptions!$B$21*MIN(V51/180,1)+03_Assumptions!$B$22*(COUNTIF(AI51:AQ51,"Y")/9)),0),"")</f>
      </c>
      <c r="AX51"/>
      <c r="AY51"/>
      <c r="AZ51"/>
      <c r="BA51" t="inlineStr">
        <is>
          <t xml:space="preserve">https://static.fotocasa.es/images/ads/df25bee8-9978-4f67-bf29-06adb2317981?rule=original</t>
        </is>
      </c>
      <c r="BB51"/>
      <c r="BC51">
        <v>1</v>
      </c>
      <c r="BD51"/>
      <c r="BE51">
        <v>0</v>
      </c>
      <c r="BF51"/>
      <c r="BG51"/>
      <c r="BH51"/>
      <c r="BI51"/>
      <c r="BJ51"/>
      <c r="BK51"/>
      <c r="BL51"/>
      <c r="BM51"/>
      <c r="BN51"/>
    </row>
    <row r="52">
      <c r="A52" t="inlineStr">
        <is>
          <t xml:space="preserve">FTC-189822384</t>
        </is>
      </c>
      <c r="B52" t="inlineStr">
        <is>
          <t xml:space="preserve">Fotocasa</t>
        </is>
      </c>
      <c r="C52" t="inlineStr">
        <is>
          <t xml:space="preserve">189822384</t>
        </is>
      </c>
      <c r="D52" t="inlineStr">
        <is>
          <t xml:space="preserve">https://www.fotocasa.es/es/comprar/vivienda/marbella/aire-acondicionado-calefaccion-parking-jardin-terraza-piscina-amueblado/189822384/d</t>
        </is>
      </c>
      <c r="E52" t="inlineStr">
        <is>
          <t xml:space="preserve">2026-08-29</t>
        </is>
      </c>
      <c r="F52" t="inlineStr">
        <is>
          <t xml:space="preserve">2026-09-10</t>
        </is>
      </c>
      <c r="G52" t="inlineStr">
        <is>
          <t xml:space="preserve">New</t>
        </is>
      </c>
      <c r="H52" t="inlineStr">
        <is>
          <t xml:space="preserve">Casa o chalet con piscina en  Avenida Calderón de la Barca, Los Naranjos</t>
        </is>
      </c>
      <c r="I52" t="inlineStr">
        <is>
          <t xml:space="preserve">Sale</t>
        </is>
      </c>
      <c r="J52" t="inlineStr">
        <is>
          <t xml:space="preserve">Vivienda</t>
        </is>
      </c>
      <c r="K52" t="inlineStr">
        <is>
          <t xml:space="preserve">ES</t>
        </is>
      </c>
      <c r="L52"/>
      <c r="M52"/>
      <c r="N52" t="inlineStr">
        <is>
          <t xml:space="preserve">Marbella</t>
        </is>
      </c>
      <c r="O52"/>
      <c r="P52"/>
      <c r="Q52"/>
      <c r="R52"/>
      <c r="S52">
        <v>4400000</v>
      </c>
      <c r="T52"/>
      <c r="U52">
        <f>IFERROR((S52-T52)/T52,"")</f>
      </c>
      <c r="V52">
        <v>48</v>
      </c>
      <c r="W52" t="inlineStr">
        <is>
          <t xml:space="preserve">402.00</t>
        </is>
      </c>
      <c r="X52"/>
      <c r="Y52"/>
      <c r="Z52">
        <f>IFERROR(S52/W52,"")</f>
      </c>
      <c r="AA52">
        <f>IFERROR(INDEX(04_Area_Stats!$C$5:$C$8,MATCH(N52,04_Area_Stats!$A$5:$A$8,0)),"")</f>
      </c>
      <c r="AB52">
        <f>IFERROR((Z52-AA52)/AA52,"")</f>
      </c>
      <c r="AC52">
        <v>7</v>
      </c>
      <c r="AD52">
        <v>6</v>
      </c>
      <c r="AE52"/>
      <c r="AF52"/>
      <c r="AG52"/>
      <c r="AH52"/>
      <c r="AI52"/>
      <c r="AJ52" t="inlineStr">
        <is>
          <t xml:space="preserve">Y</t>
        </is>
      </c>
      <c r="AK52"/>
      <c r="AL52"/>
      <c r="AM52" t="inlineStr">
        <is>
          <t xml:space="preserve">Y</t>
        </is>
      </c>
      <c r="AN52"/>
      <c r="AO52"/>
      <c r="AP52"/>
      <c r="AQ52"/>
      <c r="AR52"/>
      <c r="AS52"/>
      <c r="AT52">
        <f>IFERROR(INDEX(04_Area_Stats!$E$5:$E$8,MATCH(N52,04_Area_Stats!$A$5:$A$8,0)),"")</f>
      </c>
      <c r="AU52">
        <f>IFERROR(ROUND(W52*AT52,0),"")</f>
      </c>
      <c r="AV52">
        <f>IFERROR(AU52*12/S52,"")</f>
      </c>
      <c r="AW52">
        <f>IFERROR(ROUND(100*(03_Assumptions!$B$18*MIN(AV52/03_Assumptions!$B$13,1)+03_Assumptions!$B$19*MIN(MAX(-AB52/0.25,0),1)+03_Assumptions!$B$20*IFERROR(INDEX(03_Assumptions!$B$28:$B$33,MATCH(AG52,03_Assumptions!$A$28:$A$33,0)),0.5)+03_Assumptions!$B$21*MIN(V52/180,1)+03_Assumptions!$B$22*(COUNTIF(AI52:AQ52,"Y")/9)),0),"")</f>
      </c>
      <c r="AX52"/>
      <c r="AY52"/>
      <c r="AZ52"/>
      <c r="BA52" t="inlineStr">
        <is>
          <t xml:space="preserve">https://static.fotocasa.es/images/ads/743901d9-ee77-413f-ae02-caf9cdb9701e?rule=original</t>
        </is>
      </c>
      <c r="BB52"/>
      <c r="BC52">
        <v>1</v>
      </c>
      <c r="BD52"/>
      <c r="BE52">
        <v>0</v>
      </c>
      <c r="BF52"/>
      <c r="BG52"/>
      <c r="BH52"/>
      <c r="BI52"/>
      <c r="BJ52"/>
      <c r="BK52"/>
      <c r="BL52"/>
      <c r="BM52"/>
      <c r="BN52"/>
    </row>
    <row r="53">
      <c r="A53" t="inlineStr">
        <is>
          <t xml:space="preserve">MIL-562720453</t>
        </is>
      </c>
      <c r="B53" t="inlineStr">
        <is>
          <t xml:space="preserve">Milanuncios</t>
        </is>
      </c>
      <c r="C53" t="inlineStr">
        <is>
          <t xml:space="preserve">562720453</t>
        </is>
      </c>
      <c r="D53" t="inlineStr">
        <is>
          <t xml:space="preserve">https://www.milanuncios.com/pisos-compartidos-en-collado-villalba-madrid/collado-villalba-562720453.htm</t>
        </is>
      </c>
      <c r="E53" t="inlineStr">
        <is>
          <t xml:space="preserve">2026-08-29</t>
        </is>
      </c>
      <c r="F53" t="inlineStr">
        <is>
          <t xml:space="preserve">2026-08-31</t>
        </is>
      </c>
      <c r="G53" t="inlineStr">
        <is>
          <t xml:space="preserve">New</t>
        </is>
      </c>
      <c r="H53" t="inlineStr">
        <is>
          <t xml:space="preserve">Collado Villalba</t>
        </is>
      </c>
      <c r="I53" t="inlineStr">
        <is>
          <t xml:space="preserve">Rent</t>
        </is>
      </c>
      <c r="J53" t="inlineStr">
        <is>
          <t xml:space="preserve">Compartir piso</t>
        </is>
      </c>
      <c r="K53" t="inlineStr">
        <is>
          <t xml:space="preserve">ES</t>
        </is>
      </c>
      <c r="L53"/>
      <c r="M53" t="inlineStr">
        <is>
          <t xml:space="preserve">Madrid</t>
        </is>
      </c>
      <c r="N53" t="inlineStr">
        <is>
          <t xml:space="preserve">Collado Villalba</t>
        </is>
      </c>
      <c r="O53"/>
      <c r="P53"/>
      <c r="Q53"/>
      <c r="R53"/>
      <c r="S53">
        <v>375</v>
      </c>
      <c r="T53"/>
      <c r="U53">
        <f>IFERROR((S53-T53)/T53,"")</f>
      </c>
      <c r="V53">
        <v>48</v>
      </c>
      <c r="W53"/>
      <c r="X53"/>
      <c r="Y53"/>
      <c r="Z53">
        <f>IFERROR(S53/W53,"")</f>
      </c>
      <c r="AA53">
        <f>IFERROR(INDEX(04_Area_Stats!$C$5:$C$8,MATCH(N53,04_Area_Stats!$A$5:$A$8,0)),"")</f>
      </c>
      <c r="AB53">
        <f>IFERROR((Z53-AA53)/AA53,"")</f>
      </c>
      <c r="AC53"/>
      <c r="AD53"/>
      <c r="AE53"/>
      <c r="AF53"/>
      <c r="AG53"/>
      <c r="AH53"/>
      <c r="AI53"/>
      <c r="AJ53"/>
      <c r="AK53"/>
      <c r="AL53"/>
      <c r="AM53"/>
      <c r="AN53"/>
      <c r="AO53"/>
      <c r="AP53"/>
      <c r="AQ53"/>
      <c r="AR53"/>
      <c r="AS53"/>
      <c r="AT53">
        <f>IFERROR(INDEX(04_Area_Stats!$E$5:$E$8,MATCH(N53,04_Area_Stats!$A$5:$A$8,0)),"")</f>
      </c>
      <c r="AU53">
        <f>IFERROR(ROUND(W53*AT53,0),"")</f>
      </c>
      <c r="AV53">
        <f>IFERROR(AU53*12/S53,"")</f>
      </c>
      <c r="AW53">
        <f>IFERROR(ROUND(100*(03_Assumptions!$B$18*MIN(AV53/03_Assumptions!$B$13,1)+03_Assumptions!$B$19*MIN(MAX(-AB53/0.25,0),1)+03_Assumptions!$B$20*IFERROR(INDEX(03_Assumptions!$B$28:$B$33,MATCH(AG53,03_Assumptions!$A$28:$A$33,0)),0.5)+03_Assumptions!$B$21*MIN(V53/180,1)+03_Assumptions!$B$22*(COUNTIF(AI53:AQ53,"Y")/9)),0),"")</f>
      </c>
      <c r="AX53"/>
      <c r="AY53"/>
      <c r="AZ53"/>
      <c r="BA53" t="inlineStr">
        <is>
          <t xml:space="preserve">https://images-re.milanuncios.com/images/ads/daa1ce43-725f-4f6a-880e-7332d18534d6</t>
        </is>
      </c>
      <c r="BB53"/>
      <c r="BC53">
        <v>1</v>
      </c>
      <c r="BD53"/>
      <c r="BE53">
        <v>0</v>
      </c>
      <c r="BF53"/>
      <c r="BG53"/>
      <c r="BH53"/>
      <c r="BI53"/>
      <c r="BJ53"/>
      <c r="BK53"/>
      <c r="BL53" t="inlineStr">
        <is>
          <t xml:space="preserve">En nyligen renoverad delad lägenhet med 4 rum på 4:e våningen utan hiss i Collado Villalba, med ett delat badrum och utrustad kök med utträde till terrass. Rum 3 är tillgängligt för €375/månad med omedelbar inträde från 1 september, med tvåglasfönster och utgifter delad mellan hyresgäster.</t>
        </is>
      </c>
      <c r="BM53"/>
      <c r="BN53"/>
    </row>
    <row r="54">
      <c r="A54" t="inlineStr">
        <is>
          <t xml:space="preserve">MIL-545821114</t>
        </is>
      </c>
      <c r="B54" t="inlineStr">
        <is>
          <t xml:space="preserve">Milanuncios</t>
        </is>
      </c>
      <c r="C54" t="inlineStr">
        <is>
          <t xml:space="preserve">545821114</t>
        </is>
      </c>
      <c r="D54" t="inlineStr">
        <is>
          <t xml:space="preserve">https://www.milanuncios.com/pisos-compartidos-en-burjassot-valencia/burjassot-545821114.htm</t>
        </is>
      </c>
      <c r="E54" t="inlineStr">
        <is>
          <t xml:space="preserve">2026-08-29</t>
        </is>
      </c>
      <c r="F54" t="inlineStr">
        <is>
          <t xml:space="preserve">2026-08-31</t>
        </is>
      </c>
      <c r="G54" t="inlineStr">
        <is>
          <t xml:space="preserve">New</t>
        </is>
      </c>
      <c r="H54" t="inlineStr">
        <is>
          <t xml:space="preserve">Burjassot</t>
        </is>
      </c>
      <c r="I54" t="inlineStr">
        <is>
          <t xml:space="preserve">Rent</t>
        </is>
      </c>
      <c r="J54" t="inlineStr">
        <is>
          <t xml:space="preserve">Compartir piso</t>
        </is>
      </c>
      <c r="K54" t="inlineStr">
        <is>
          <t xml:space="preserve">ES</t>
        </is>
      </c>
      <c r="L54"/>
      <c r="M54" t="inlineStr">
        <is>
          <t xml:space="preserve">Valencia</t>
        </is>
      </c>
      <c r="N54" t="inlineStr">
        <is>
          <t xml:space="preserve">Burjassot</t>
        </is>
      </c>
      <c r="O54"/>
      <c r="P54"/>
      <c r="Q54"/>
      <c r="R54"/>
      <c r="S54">
        <v>400</v>
      </c>
      <c r="T54"/>
      <c r="U54">
        <f>IFERROR((S54-T54)/T54,"")</f>
      </c>
      <c r="V54">
        <v>48</v>
      </c>
      <c r="W54"/>
      <c r="X54"/>
      <c r="Y54"/>
      <c r="Z54">
        <f>IFERROR(S54/W54,"")</f>
      </c>
      <c r="AA54">
        <f>IFERROR(INDEX(04_Area_Stats!$C$5:$C$8,MATCH(N54,04_Area_Stats!$A$5:$A$8,0)),"")</f>
      </c>
      <c r="AB54">
        <f>IFERROR((Z54-AA54)/AA54,"")</f>
      </c>
      <c r="AC54">
        <v>4</v>
      </c>
      <c r="AD54">
        <v>2</v>
      </c>
      <c r="AE54" t="inlineStr">
        <is>
          <t xml:space="preserve">1º</t>
        </is>
      </c>
      <c r="AF54">
        <v>2025</v>
      </c>
      <c r="AG54" t="inlineStr">
        <is>
          <t xml:space="preserve">Renovated</t>
        </is>
      </c>
      <c r="AH54"/>
      <c r="AI54" t="inlineStr">
        <is>
          <t xml:space="preserve">N</t>
        </is>
      </c>
      <c r="AJ54" t="inlineStr">
        <is>
          <t xml:space="preserve">Y</t>
        </is>
      </c>
      <c r="AK54"/>
      <c r="AL54"/>
      <c r="AM54"/>
      <c r="AN54" t="inlineStr">
        <is>
          <t xml:space="preserve">Y</t>
        </is>
      </c>
      <c r="AO54"/>
      <c r="AP54" t="inlineStr">
        <is>
          <t xml:space="preserve">Y</t>
        </is>
      </c>
      <c r="AQ54" t="inlineStr">
        <is>
          <t xml:space="preserve">Y</t>
        </is>
      </c>
      <c r="AR54"/>
      <c r="AS54"/>
      <c r="AT54">
        <f>IFERROR(INDEX(04_Area_Stats!$E$5:$E$8,MATCH(N54,04_Area_Stats!$A$5:$A$8,0)),"")</f>
      </c>
      <c r="AU54">
        <f>IFERROR(ROUND(W54*AT54,0),"")</f>
      </c>
      <c r="AV54">
        <f>IFERROR(AU54*12/S54,"")</f>
      </c>
      <c r="AW54">
        <f>IFERROR(ROUND(100*(03_Assumptions!$B$18*MIN(AV54/03_Assumptions!$B$13,1)+03_Assumptions!$B$19*MIN(MAX(-AB54/0.25,0),1)+03_Assumptions!$B$20*IFERROR(INDEX(03_Assumptions!$B$28:$B$33,MATCH(AG54,03_Assumptions!$A$28:$A$33,0)),0.5)+03_Assumptions!$B$21*MIN(V54/180,1)+03_Assumptions!$B$22*(COUNTIF(AI54:AQ54,"Y")/9)),0),"")</f>
      </c>
      <c r="AX54"/>
      <c r="AY54"/>
      <c r="AZ54"/>
      <c r="BA54" t="inlineStr">
        <is>
          <t xml:space="preserve">https://images-re.milanuncios.com/images/ads/8b01bc29-b605-450e-a246-db3409adb855</t>
        </is>
      </c>
      <c r="BB54"/>
      <c r="BC54">
        <v>1</v>
      </c>
      <c r="BD54"/>
      <c r="BE54">
        <v>0</v>
      </c>
      <c r="BF54"/>
      <c r="BG54" t="inlineStr">
        <is>
          <t xml:space="preserve">TENANTED</t>
        </is>
      </c>
      <c r="BH54" t="inlineStr">
        <is>
          <t xml:space="preserve">Negotiable</t>
        </is>
      </c>
      <c r="BI54" t="inlineStr">
        <is>
          <t xml:space="preserve">¡Ven a verlo antes que sea demasiado tarde!</t>
        </is>
      </c>
      <c r="BJ54" t="inlineStr">
        <is>
          <t xml:space="preserve">FULL</t>
        </is>
      </c>
      <c r="BK54"/>
      <c r="BL54" t="inlineStr">
        <is>
          <t xml:space="preserve">En fullt renoverad delad studentbostäder på 109 m² i Burjassot med 4 rum och 2 badrum, nyligen färdigställd 2025 och möblerad med moderna bekvämligheter. Två rum är redan uthyrda till nuvarande studenter, vilket lämnar två tillgängliga från september 2026 till juni 2027 nära universitetsområden och tunnelbana.</t>
        </is>
      </c>
      <c r="BM54" t="inlineStr">
        <is>
          <t xml:space="preserve">rooms, bathrooms, built_m2, floor, condition, lift, terrace, balcony, storage, air_con, furnished</t>
        </is>
      </c>
      <c r="BN54"/>
    </row>
    <row r="55">
      <c r="A55" t="inlineStr">
        <is>
          <t xml:space="preserve">MIL-610415554</t>
        </is>
      </c>
      <c r="B55" t="inlineStr">
        <is>
          <t xml:space="preserve">Milanuncios</t>
        </is>
      </c>
      <c r="C55" t="inlineStr">
        <is>
          <t xml:space="preserve">610415554</t>
        </is>
      </c>
      <c r="D55" t="inlineStr">
        <is>
          <t xml:space="preserve">https://www.milanuncios.com/pisos-compartidos-en-cadiz-cadiz/casco-antiguo-pl-del-mentidero-610415554.htm</t>
        </is>
      </c>
      <c r="E55" t="inlineStr">
        <is>
          <t xml:space="preserve">2026-08-29</t>
        </is>
      </c>
      <c r="F55" t="inlineStr">
        <is>
          <t xml:space="preserve">2026-08-31</t>
        </is>
      </c>
      <c r="G55" t="inlineStr">
        <is>
          <t xml:space="preserve">New</t>
        </is>
      </c>
      <c r="H55" t="inlineStr">
        <is>
          <t xml:space="preserve">Casco Antiguo - Pl. del Mentidero</t>
        </is>
      </c>
      <c r="I55" t="inlineStr">
        <is>
          <t xml:space="preserve">Rent</t>
        </is>
      </c>
      <c r="J55" t="inlineStr">
        <is>
          <t xml:space="preserve">Compartir piso</t>
        </is>
      </c>
      <c r="K55" t="inlineStr">
        <is>
          <t xml:space="preserve">ES</t>
        </is>
      </c>
      <c r="L55"/>
      <c r="M55" t="inlineStr">
        <is>
          <t xml:space="preserve">Cádiz</t>
        </is>
      </c>
      <c r="N55" t="inlineStr">
        <is>
          <t xml:space="preserve">Cádiz</t>
        </is>
      </c>
      <c r="O55"/>
      <c r="P55"/>
      <c r="Q55"/>
      <c r="R55"/>
      <c r="S55">
        <v>300</v>
      </c>
      <c r="T55"/>
      <c r="U55">
        <f>IFERROR((S55-T55)/T55,"")</f>
      </c>
      <c r="V55">
        <v>48</v>
      </c>
      <c r="W55"/>
      <c r="X55"/>
      <c r="Y55"/>
      <c r="Z55">
        <f>IFERROR(S55/W55,"")</f>
      </c>
      <c r="AA55">
        <f>IFERROR(INDEX(04_Area_Stats!$C$5:$C$8,MATCH(N55,04_Area_Stats!$A$5:$A$8,0)),"")</f>
      </c>
      <c r="AB55">
        <f>IFERROR((Z55-AA55)/AA55,"")</f>
      </c>
      <c r="AC55"/>
      <c r="AD55"/>
      <c r="AE55"/>
      <c r="AF55"/>
      <c r="AG55"/>
      <c r="AH55"/>
      <c r="AI55"/>
      <c r="AJ55"/>
      <c r="AK55"/>
      <c r="AL55"/>
      <c r="AM55"/>
      <c r="AN55"/>
      <c r="AO55"/>
      <c r="AP55"/>
      <c r="AQ55"/>
      <c r="AR55"/>
      <c r="AS55"/>
      <c r="AT55">
        <f>IFERROR(INDEX(04_Area_Stats!$E$5:$E$8,MATCH(N55,04_Area_Stats!$A$5:$A$8,0)),"")</f>
      </c>
      <c r="AU55">
        <f>IFERROR(ROUND(W55*AT55,0),"")</f>
      </c>
      <c r="AV55">
        <f>IFERROR(AU55*12/S55,"")</f>
      </c>
      <c r="AW55">
        <f>IFERROR(ROUND(100*(03_Assumptions!$B$18*MIN(AV55/03_Assumptions!$B$13,1)+03_Assumptions!$B$19*MIN(MAX(-AB55/0.25,0),1)+03_Assumptions!$B$20*IFERROR(INDEX(03_Assumptions!$B$28:$B$33,MATCH(AG55,03_Assumptions!$A$28:$A$33,0)),0.5)+03_Assumptions!$B$21*MIN(V55/180,1)+03_Assumptions!$B$22*(COUNTIF(AI55:AQ55,"Y")/9)),0),"")</f>
      </c>
      <c r="AX55"/>
      <c r="AY55"/>
      <c r="AZ55"/>
      <c r="BA55" t="inlineStr">
        <is>
          <t xml:space="preserve">https://images.milanuncios.com/api/v1/ma-ad-media-pro/images/ab1e97f6-b8e2-492a-ac05-dea098fac90c</t>
        </is>
      </c>
      <c r="BB55"/>
      <c r="BC55">
        <v>1</v>
      </c>
      <c r="BD55"/>
      <c r="BE55">
        <v>0</v>
      </c>
      <c r="BF55"/>
      <c r="BG55"/>
      <c r="BH55"/>
      <c r="BI55"/>
      <c r="BJ55"/>
      <c r="BK55"/>
      <c r="BL55" t="inlineStr">
        <is>
          <t xml:space="preserve">En delad lägenhet i centrala gamla Cádiz, med två lediga rum för universitetsstudenter nära huvudfakulteter; ett rum har balkong mot Plaza Mentidero.</t>
        </is>
      </c>
      <c r="BM55" t="inlineStr">
        <is>
          <t xml:space="preserve">balcony</t>
        </is>
      </c>
      <c r="BN55"/>
    </row>
    <row r="56">
      <c r="A56" t="inlineStr">
        <is>
          <t xml:space="preserve">MIL-598092011</t>
        </is>
      </c>
      <c r="B56" t="inlineStr">
        <is>
          <t xml:space="preserve">Milanuncios</t>
        </is>
      </c>
      <c r="C56" t="inlineStr">
        <is>
          <t xml:space="preserve">598092011</t>
        </is>
      </c>
      <c r="D56" t="inlineStr">
        <is>
          <t xml:space="preserve">https://www.milanuncios.com/pisos-compartidos-en-leganes-madrid/leganes-598092011.htm</t>
        </is>
      </c>
      <c r="E56" t="inlineStr">
        <is>
          <t xml:space="preserve">2026-08-29</t>
        </is>
      </c>
      <c r="F56" t="inlineStr">
        <is>
          <t xml:space="preserve">2026-08-31</t>
        </is>
      </c>
      <c r="G56" t="inlineStr">
        <is>
          <t xml:space="preserve">New</t>
        </is>
      </c>
      <c r="H56" t="inlineStr">
        <is>
          <t xml:space="preserve">Leganés</t>
        </is>
      </c>
      <c r="I56" t="inlineStr">
        <is>
          <t xml:space="preserve">Rent</t>
        </is>
      </c>
      <c r="J56" t="inlineStr">
        <is>
          <t xml:space="preserve">Compartir piso</t>
        </is>
      </c>
      <c r="K56" t="inlineStr">
        <is>
          <t xml:space="preserve">ES</t>
        </is>
      </c>
      <c r="L56"/>
      <c r="M56" t="inlineStr">
        <is>
          <t xml:space="preserve">Madrid</t>
        </is>
      </c>
      <c r="N56" t="inlineStr">
        <is>
          <t xml:space="preserve">Leganés</t>
        </is>
      </c>
      <c r="O56"/>
      <c r="P56"/>
      <c r="Q56"/>
      <c r="R56"/>
      <c r="S56">
        <v>385</v>
      </c>
      <c r="T56"/>
      <c r="U56">
        <f>IFERROR((S56-T56)/T56,"")</f>
      </c>
      <c r="V56">
        <v>48</v>
      </c>
      <c r="W56"/>
      <c r="X56"/>
      <c r="Y56"/>
      <c r="Z56">
        <f>IFERROR(S56/W56,"")</f>
      </c>
      <c r="AA56">
        <f>IFERROR(INDEX(04_Area_Stats!$C$5:$C$8,MATCH(N56,04_Area_Stats!$A$5:$A$8,0)),"")</f>
      </c>
      <c r="AB56">
        <f>IFERROR((Z56-AA56)/AA56,"")</f>
      </c>
      <c r="AC56"/>
      <c r="AD56"/>
      <c r="AE56"/>
      <c r="AF56"/>
      <c r="AG56"/>
      <c r="AH56"/>
      <c r="AI56"/>
      <c r="AJ56"/>
      <c r="AK56"/>
      <c r="AL56"/>
      <c r="AM56"/>
      <c r="AN56" t="inlineStr">
        <is>
          <t xml:space="preserve">Y</t>
        </is>
      </c>
      <c r="AO56"/>
      <c r="AP56"/>
      <c r="AQ56" t="inlineStr">
        <is>
          <t xml:space="preserve">Y</t>
        </is>
      </c>
      <c r="AR56"/>
      <c r="AS56"/>
      <c r="AT56">
        <f>IFERROR(INDEX(04_Area_Stats!$E$5:$E$8,MATCH(N56,04_Area_Stats!$A$5:$A$8,0)),"")</f>
      </c>
      <c r="AU56">
        <f>IFERROR(ROUND(W56*AT56,0),"")</f>
      </c>
      <c r="AV56">
        <f>IFERROR(AU56*12/S56,"")</f>
      </c>
      <c r="AW56">
        <f>IFERROR(ROUND(100*(03_Assumptions!$B$18*MIN(AV56/03_Assumptions!$B$13,1)+03_Assumptions!$B$19*MIN(MAX(-AB56/0.25,0),1)+03_Assumptions!$B$20*IFERROR(INDEX(03_Assumptions!$B$28:$B$33,MATCH(AG56,03_Assumptions!$A$28:$A$33,0)),0.5)+03_Assumptions!$B$21*MIN(V56/180,1)+03_Assumptions!$B$22*(COUNTIF(AI56:AQ56,"Y")/9)),0),"")</f>
      </c>
      <c r="AX56"/>
      <c r="AY56"/>
      <c r="AZ56"/>
      <c r="BA56" t="inlineStr">
        <is>
          <t xml:space="preserve">https://images-re.milanuncios.com/images/ads/885d0c9a-3a41-4b7d-9151-915e655ce24e</t>
        </is>
      </c>
      <c r="BB56"/>
      <c r="BC56">
        <v>1</v>
      </c>
      <c r="BD56"/>
      <c r="BE56">
        <v>0</v>
      </c>
      <c r="BF56"/>
      <c r="BG56"/>
      <c r="BH56"/>
      <c r="BI56"/>
      <c r="BJ56"/>
      <c r="BK56"/>
      <c r="BL56" t="inlineStr">
        <is>
          <t xml:space="preserve">Ett nyligen renoverat enskilt sovrum i en delad fyrarums lägenhet i Leganés med nordisk design och moderna bekvämligheter, hyrd för €415/månad plus €45 i driftskostnader. Det särskilt noteringsvärda är dess premiumfinish med individuell TV, takfläkt, elektrisk värmare, stort förvaringsutrymme och säng med förvaringslåda.</t>
        </is>
      </c>
      <c r="BM56" t="inlineStr">
        <is>
          <t xml:space="preserve">storage, furnished</t>
        </is>
      </c>
      <c r="BN56"/>
    </row>
    <row r="57">
      <c r="A57" t="inlineStr">
        <is>
          <t xml:space="preserve">MIL-604019996</t>
        </is>
      </c>
      <c r="B57" t="inlineStr">
        <is>
          <t xml:space="preserve">Milanuncios</t>
        </is>
      </c>
      <c r="C57" t="inlineStr">
        <is>
          <t xml:space="preserve">604019996</t>
        </is>
      </c>
      <c r="D57" t="inlineStr">
        <is>
          <t xml:space="preserve">https://www.milanuncios.com/pisos-compartidos-en-madrid-madrid/madrid-capital-604019996.htm</t>
        </is>
      </c>
      <c r="E57" t="inlineStr">
        <is>
          <t xml:space="preserve">2026-08-29</t>
        </is>
      </c>
      <c r="F57" t="inlineStr">
        <is>
          <t xml:space="preserve">2026-08-31</t>
        </is>
      </c>
      <c r="G57" t="inlineStr">
        <is>
          <t xml:space="preserve">New</t>
        </is>
      </c>
      <c r="H57" t="inlineStr">
        <is>
          <t xml:space="preserve">Madrid Capital</t>
        </is>
      </c>
      <c r="I57" t="inlineStr">
        <is>
          <t xml:space="preserve">Rent</t>
        </is>
      </c>
      <c r="J57" t="inlineStr">
        <is>
          <t xml:space="preserve">Compartir piso</t>
        </is>
      </c>
      <c r="K57" t="inlineStr">
        <is>
          <t xml:space="preserve">ES</t>
        </is>
      </c>
      <c r="L57"/>
      <c r="M57" t="inlineStr">
        <is>
          <t xml:space="preserve">Madrid</t>
        </is>
      </c>
      <c r="N57" t="inlineStr">
        <is>
          <t xml:space="preserve">Madrid</t>
        </is>
      </c>
      <c r="O57"/>
      <c r="P57"/>
      <c r="Q57"/>
      <c r="R57"/>
      <c r="S57">
        <v>480</v>
      </c>
      <c r="T57"/>
      <c r="U57">
        <f>IFERROR((S57-T57)/T57,"")</f>
      </c>
      <c r="V57">
        <v>48</v>
      </c>
      <c r="W57"/>
      <c r="X57"/>
      <c r="Y57"/>
      <c r="Z57">
        <f>IFERROR(S57/W57,"")</f>
      </c>
      <c r="AA57">
        <f>IFERROR(INDEX(04_Area_Stats!$C$5:$C$8,MATCH(N57,04_Area_Stats!$A$5:$A$8,0)),"")</f>
      </c>
      <c r="AB57">
        <f>IFERROR((Z57-AA57)/AA57,"")</f>
      </c>
      <c r="AC57">
        <v>4</v>
      </c>
      <c r="AD57">
        <v>2</v>
      </c>
      <c r="AE57"/>
      <c r="AF57"/>
      <c r="AG57" t="inlineStr">
        <is>
          <t xml:space="preserve">New build</t>
        </is>
      </c>
      <c r="AH57"/>
      <c r="AI57"/>
      <c r="AJ57"/>
      <c r="AK57"/>
      <c r="AL57"/>
      <c r="AM57"/>
      <c r="AN57"/>
      <c r="AO57"/>
      <c r="AP57"/>
      <c r="AQ57" t="inlineStr">
        <is>
          <t xml:space="preserve">Y</t>
        </is>
      </c>
      <c r="AR57"/>
      <c r="AS57"/>
      <c r="AT57">
        <f>IFERROR(INDEX(04_Area_Stats!$E$5:$E$8,MATCH(N57,04_Area_Stats!$A$5:$A$8,0)),"")</f>
      </c>
      <c r="AU57">
        <f>IFERROR(ROUND(W57*AT57,0),"")</f>
      </c>
      <c r="AV57">
        <f>IFERROR(AU57*12/S57,"")</f>
      </c>
      <c r="AW57">
        <f>IFERROR(ROUND(100*(03_Assumptions!$B$18*MIN(AV57/03_Assumptions!$B$13,1)+03_Assumptions!$B$19*MIN(MAX(-AB57/0.25,0),1)+03_Assumptions!$B$20*IFERROR(INDEX(03_Assumptions!$B$28:$B$33,MATCH(AG57,03_Assumptions!$A$28:$A$33,0)),0.5)+03_Assumptions!$B$21*MIN(V57/180,1)+03_Assumptions!$B$22*(COUNTIF(AI57:AQ57,"Y")/9)),0),"")</f>
      </c>
      <c r="AX57"/>
      <c r="AY57"/>
      <c r="AZ57"/>
      <c r="BA57" t="inlineStr">
        <is>
          <t xml:space="preserve">https://images-re.milanuncios.com/images/ads/db75e370-98e0-4962-a6e9-9cc83ccd8ea2</t>
        </is>
      </c>
      <c r="BB57"/>
      <c r="BC57">
        <v>1</v>
      </c>
      <c r="BD57"/>
      <c r="BE57">
        <v>0</v>
      </c>
      <c r="BF57"/>
      <c r="BG57"/>
      <c r="BH57"/>
      <c r="BI57"/>
      <c r="BJ57"/>
      <c r="BK57"/>
      <c r="BL57" t="inlineStr">
        <is>
          <t xml:space="preserve">En nyligen möblerad delad lägenhet med 4 sovrum och 2 badrum i Madrid Capital med omedelbar tillgänglighet och moderna bekvämligheter inklusive smarttelevisioner och takfläktar. Rum hyrs från 525 € och kräver hyresförsäkring eller borgenärer, vilket gör det till ett flexibelt alternativ för par och individer.</t>
        </is>
      </c>
      <c r="BM57" t="inlineStr">
        <is>
          <t xml:space="preserve">rooms, bathrooms, condition, furnished</t>
        </is>
      </c>
      <c r="BN57"/>
    </row>
    <row r="58">
      <c r="A58" t="inlineStr">
        <is>
          <t xml:space="preserve">MIL-526070686</t>
        </is>
      </c>
      <c r="B58" t="inlineStr">
        <is>
          <t xml:space="preserve">Milanuncios</t>
        </is>
      </c>
      <c r="C58" t="inlineStr">
        <is>
          <t xml:space="preserve">526070686</t>
        </is>
      </c>
      <c r="D58" t="inlineStr">
        <is>
          <t xml:space="preserve">https://www.milanuncios.com/pisos-compartidos-en-mahon|mao-baleares/centro-526070686.htm</t>
        </is>
      </c>
      <c r="E58" t="inlineStr">
        <is>
          <t xml:space="preserve">2026-08-29</t>
        </is>
      </c>
      <c r="F58" t="inlineStr">
        <is>
          <t xml:space="preserve">2026-08-31</t>
        </is>
      </c>
      <c r="G58" t="inlineStr">
        <is>
          <t xml:space="preserve">New</t>
        </is>
      </c>
      <c r="H58" t="inlineStr">
        <is>
          <t xml:space="preserve">Centro</t>
        </is>
      </c>
      <c r="I58" t="inlineStr">
        <is>
          <t xml:space="preserve">Rent</t>
        </is>
      </c>
      <c r="J58" t="inlineStr">
        <is>
          <t xml:space="preserve">Compartir piso</t>
        </is>
      </c>
      <c r="K58" t="inlineStr">
        <is>
          <t xml:space="preserve">ES</t>
        </is>
      </c>
      <c r="L58"/>
      <c r="M58" t="inlineStr">
        <is>
          <t xml:space="preserve">Baleares</t>
        </is>
      </c>
      <c r="N58" t="inlineStr">
        <is>
          <t xml:space="preserve">Mahon/Mao</t>
        </is>
      </c>
      <c r="O58"/>
      <c r="P58"/>
      <c r="Q58"/>
      <c r="R58"/>
      <c r="S58">
        <v>367</v>
      </c>
      <c r="T58"/>
      <c r="U58">
        <f>IFERROR((S58-T58)/T58,"")</f>
      </c>
      <c r="V58">
        <v>48</v>
      </c>
      <c r="W58"/>
      <c r="X58"/>
      <c r="Y58"/>
      <c r="Z58">
        <f>IFERROR(S58/W58,"")</f>
      </c>
      <c r="AA58">
        <f>IFERROR(INDEX(04_Area_Stats!$C$5:$C$8,MATCH(N58,04_Area_Stats!$A$5:$A$8,0)),"")</f>
      </c>
      <c r="AB58">
        <f>IFERROR((Z58-AA58)/AA58,"")</f>
      </c>
      <c r="AC58"/>
      <c r="AD58"/>
      <c r="AE58"/>
      <c r="AF58"/>
      <c r="AG58"/>
      <c r="AH58"/>
      <c r="AI58"/>
      <c r="AJ58"/>
      <c r="AK58"/>
      <c r="AL58"/>
      <c r="AM58" t="inlineStr">
        <is>
          <t xml:space="preserve">Y</t>
        </is>
      </c>
      <c r="AN58"/>
      <c r="AO58"/>
      <c r="AP58"/>
      <c r="AQ58"/>
      <c r="AR58"/>
      <c r="AS58"/>
      <c r="AT58">
        <f>IFERROR(INDEX(04_Area_Stats!$E$5:$E$8,MATCH(N58,04_Area_Stats!$A$5:$A$8,0)),"")</f>
      </c>
      <c r="AU58">
        <f>IFERROR(ROUND(W58*AT58,0),"")</f>
      </c>
      <c r="AV58">
        <f>IFERROR(AU58*12/S58,"")</f>
      </c>
      <c r="AW58">
        <f>IFERROR(ROUND(100*(03_Assumptions!$B$18*MIN(AV58/03_Assumptions!$B$13,1)+03_Assumptions!$B$19*MIN(MAX(-AB58/0.25,0),1)+03_Assumptions!$B$20*IFERROR(INDEX(03_Assumptions!$B$28:$B$33,MATCH(AG58,03_Assumptions!$A$28:$A$33,0)),0.5)+03_Assumptions!$B$21*MIN(V58/180,1)+03_Assumptions!$B$22*(COUNTIF(AI58:AQ58,"Y")/9)),0),"")</f>
      </c>
      <c r="AX58"/>
      <c r="AY58"/>
      <c r="AZ58"/>
      <c r="BA58" t="inlineStr">
        <is>
          <t xml:space="preserve">https://images.milanuncios.com/api/v1/ma-ad-media-pro/images/5f00331e-5419-4492-b5ed-23adaeea564f</t>
        </is>
      </c>
      <c r="BB58"/>
      <c r="BC58">
        <v>1</v>
      </c>
      <c r="BD58"/>
      <c r="BE58">
        <v>0</v>
      </c>
      <c r="BF58"/>
      <c r="BG58"/>
      <c r="BH58"/>
      <c r="BI58"/>
      <c r="BJ58"/>
      <c r="BK58"/>
      <c r="BL58" t="inlineStr">
        <is>
          <t xml:space="preserve">Detta är en annons för ett rum i en lägenhet (compartir piso) i centrala Mahón som för närvarande inte är tillgängligt. Mycket få detaljer ges bortom kravet på en formal, icke-rökande kvinnlig hyresgäst med arbete.</t>
        </is>
      </c>
      <c r="BM58" t="inlineStr">
        <is>
          <t xml:space="preserve">parking</t>
        </is>
      </c>
      <c r="BN58"/>
    </row>
    <row r="59">
      <c r="A59" t="inlineStr">
        <is>
          <t xml:space="preserve">MIL-526162968</t>
        </is>
      </c>
      <c r="B59" t="inlineStr">
        <is>
          <t xml:space="preserve">Milanuncios</t>
        </is>
      </c>
      <c r="C59" t="inlineStr">
        <is>
          <t xml:space="preserve">526162968</t>
        </is>
      </c>
      <c r="D59" t="inlineStr">
        <is>
          <t xml:space="preserve">https://www.milanuncios.com/pisos-compartidos-en-ciutadella-de-menorca|ciudadela-baleares/placa-dels-pins-carrer-del-bisbe-sever-526162968.htm</t>
        </is>
      </c>
      <c r="E59" t="inlineStr">
        <is>
          <t xml:space="preserve">2026-08-29</t>
        </is>
      </c>
      <c r="F59" t="inlineStr">
        <is>
          <t xml:space="preserve">2026-08-31</t>
        </is>
      </c>
      <c r="G59" t="inlineStr">
        <is>
          <t xml:space="preserve">New</t>
        </is>
      </c>
      <c r="H59" t="inlineStr">
        <is>
          <t xml:space="preserve">Plaça dels Pins - Carrer del Bisbe Sever</t>
        </is>
      </c>
      <c r="I59" t="inlineStr">
        <is>
          <t xml:space="preserve">Rent</t>
        </is>
      </c>
      <c r="J59" t="inlineStr">
        <is>
          <t xml:space="preserve">Compartir piso</t>
        </is>
      </c>
      <c r="K59" t="inlineStr">
        <is>
          <t xml:space="preserve">ES</t>
        </is>
      </c>
      <c r="L59"/>
      <c r="M59" t="inlineStr">
        <is>
          <t xml:space="preserve">Baleares</t>
        </is>
      </c>
      <c r="N59" t="inlineStr">
        <is>
          <t xml:space="preserve">Ciutadella de Menorca/Ciudadela</t>
        </is>
      </c>
      <c r="O59"/>
      <c r="P59"/>
      <c r="Q59"/>
      <c r="R59"/>
      <c r="S59">
        <v>367</v>
      </c>
      <c r="T59"/>
      <c r="U59">
        <f>IFERROR((S59-T59)/T59,"")</f>
      </c>
      <c r="V59">
        <v>48</v>
      </c>
      <c r="W59"/>
      <c r="X59"/>
      <c r="Y59"/>
      <c r="Z59">
        <f>IFERROR(S59/W59,"")</f>
      </c>
      <c r="AA59">
        <f>IFERROR(INDEX(04_Area_Stats!$C$5:$C$8,MATCH(N59,04_Area_Stats!$A$5:$A$8,0)),"")</f>
      </c>
      <c r="AB59">
        <f>IFERROR((Z59-AA59)/AA59,"")</f>
      </c>
      <c r="AC59"/>
      <c r="AD59"/>
      <c r="AE59"/>
      <c r="AF59"/>
      <c r="AG59"/>
      <c r="AH59"/>
      <c r="AI59"/>
      <c r="AJ59"/>
      <c r="AK59"/>
      <c r="AL59"/>
      <c r="AM59"/>
      <c r="AN59"/>
      <c r="AO59"/>
      <c r="AP59"/>
      <c r="AQ59"/>
      <c r="AR59"/>
      <c r="AS59"/>
      <c r="AT59">
        <f>IFERROR(INDEX(04_Area_Stats!$E$5:$E$8,MATCH(N59,04_Area_Stats!$A$5:$A$8,0)),"")</f>
      </c>
      <c r="AU59">
        <f>IFERROR(ROUND(W59*AT59,0),"")</f>
      </c>
      <c r="AV59">
        <f>IFERROR(AU59*12/S59,"")</f>
      </c>
      <c r="AW59">
        <f>IFERROR(ROUND(100*(03_Assumptions!$B$18*MIN(AV59/03_Assumptions!$B$13,1)+03_Assumptions!$B$19*MIN(MAX(-AB59/0.25,0),1)+03_Assumptions!$B$20*IFERROR(INDEX(03_Assumptions!$B$28:$B$33,MATCH(AG59,03_Assumptions!$A$28:$A$33,0)),0.5)+03_Assumptions!$B$21*MIN(V59/180,1)+03_Assumptions!$B$22*(COUNTIF(AI59:AQ59,"Y")/9)),0),"")</f>
      </c>
      <c r="AX59"/>
      <c r="AY59"/>
      <c r="AZ59"/>
      <c r="BA59" t="inlineStr">
        <is>
          <t xml:space="preserve">https://images.milanuncios.com/api/v1/ma-ad-media-pro/images/9eca412c-7a91-45f7-b48c-0f757376f69b</t>
        </is>
      </c>
      <c r="BB59"/>
      <c r="BC59">
        <v>1</v>
      </c>
      <c r="BD59"/>
      <c r="BE59">
        <v>0</v>
      </c>
      <c r="BF59"/>
      <c r="BG59"/>
      <c r="BH59"/>
      <c r="BI59"/>
      <c r="BJ59"/>
      <c r="BK59"/>
      <c r="BL59" t="inlineStr">
        <is>
          <t xml:space="preserve">Det här är ett rumuthyrning i en delad lägenhet i centrala Ciudadela, nära Plaça dels Pins och stranden, tillgängligt för icke-rökare med referenser. Lite detaljer om fastigheten ges utöver läge och grundläggande hyresvillkor.</t>
        </is>
      </c>
      <c r="BM59"/>
      <c r="BN59"/>
    </row>
    <row r="60">
      <c r="A60" t="inlineStr">
        <is>
          <t xml:space="preserve">MIL-610283910</t>
        </is>
      </c>
      <c r="B60" t="inlineStr">
        <is>
          <t xml:space="preserve">Milanuncios</t>
        </is>
      </c>
      <c r="C60" t="inlineStr">
        <is>
          <t xml:space="preserve">610283910</t>
        </is>
      </c>
      <c r="D60" t="inlineStr">
        <is>
          <t xml:space="preserve">https://www.milanuncios.com/pisos-compartidos-en-agra-dos-mallos-la_coruna/estacion-de-tren-av-ferrocarril-610283910.htm</t>
        </is>
      </c>
      <c r="E60" t="inlineStr">
        <is>
          <t xml:space="preserve">2026-08-29</t>
        </is>
      </c>
      <c r="F60" t="inlineStr">
        <is>
          <t xml:space="preserve">2026-08-31</t>
        </is>
      </c>
      <c r="G60" t="inlineStr">
        <is>
          <t xml:space="preserve">New</t>
        </is>
      </c>
      <c r="H60" t="inlineStr">
        <is>
          <t xml:space="preserve">Estación de tren - Av. Ferrocarril</t>
        </is>
      </c>
      <c r="I60" t="inlineStr">
        <is>
          <t xml:space="preserve">Rent</t>
        </is>
      </c>
      <c r="J60" t="inlineStr">
        <is>
          <t xml:space="preserve">Compartir piso</t>
        </is>
      </c>
      <c r="K60" t="inlineStr">
        <is>
          <t xml:space="preserve">ES</t>
        </is>
      </c>
      <c r="L60"/>
      <c r="M60" t="inlineStr">
        <is>
          <t xml:space="preserve">A Coruña</t>
        </is>
      </c>
      <c r="N60" t="inlineStr">
        <is>
          <t xml:space="preserve">Agra Dos Mallos</t>
        </is>
      </c>
      <c r="O60"/>
      <c r="P60"/>
      <c r="Q60"/>
      <c r="R60"/>
      <c r="S60">
        <v>350</v>
      </c>
      <c r="T60"/>
      <c r="U60">
        <f>IFERROR((S60-T60)/T60,"")</f>
      </c>
      <c r="V60">
        <v>48</v>
      </c>
      <c r="W60"/>
      <c r="X60"/>
      <c r="Y60"/>
      <c r="Z60">
        <f>IFERROR(S60/W60,"")</f>
      </c>
      <c r="AA60">
        <f>IFERROR(INDEX(04_Area_Stats!$C$5:$C$8,MATCH(N60,04_Area_Stats!$A$5:$A$8,0)),"")</f>
      </c>
      <c r="AB60">
        <f>IFERROR((Z60-AA60)/AA60,"")</f>
      </c>
      <c r="AC60"/>
      <c r="AD60"/>
      <c r="AE60"/>
      <c r="AF60"/>
      <c r="AG60"/>
      <c r="AH60"/>
      <c r="AI60"/>
      <c r="AJ60"/>
      <c r="AK60"/>
      <c r="AL60"/>
      <c r="AM60"/>
      <c r="AN60"/>
      <c r="AO60"/>
      <c r="AP60"/>
      <c r="AQ60"/>
      <c r="AR60"/>
      <c r="AS60"/>
      <c r="AT60">
        <f>IFERROR(INDEX(04_Area_Stats!$E$5:$E$8,MATCH(N60,04_Area_Stats!$A$5:$A$8,0)),"")</f>
      </c>
      <c r="AU60">
        <f>IFERROR(ROUND(W60*AT60,0),"")</f>
      </c>
      <c r="AV60">
        <f>IFERROR(AU60*12/S60,"")</f>
      </c>
      <c r="AW60">
        <f>IFERROR(ROUND(100*(03_Assumptions!$B$18*MIN(AV60/03_Assumptions!$B$13,1)+03_Assumptions!$B$19*MIN(MAX(-AB60/0.25,0),1)+03_Assumptions!$B$20*IFERROR(INDEX(03_Assumptions!$B$28:$B$33,MATCH(AG60,03_Assumptions!$A$28:$A$33,0)),0.5)+03_Assumptions!$B$21*MIN(V60/180,1)+03_Assumptions!$B$22*(COUNTIF(AI60:AQ60,"Y")/9)),0),"")</f>
      </c>
      <c r="AX60"/>
      <c r="AY60"/>
      <c r="AZ60"/>
      <c r="BA60" t="inlineStr">
        <is>
          <t xml:space="preserve">https://images.milanuncios.com/api/v1/ma-ad-media-pro/images/28a35a64-567f-4456-b2c5-103acbfb9900</t>
        </is>
      </c>
      <c r="BB60"/>
      <c r="BC60">
        <v>1</v>
      </c>
      <c r="BD60"/>
      <c r="BE60">
        <v>0</v>
      </c>
      <c r="BF60"/>
      <c r="BG60"/>
      <c r="BH60"/>
      <c r="BI60"/>
      <c r="BJ60"/>
      <c r="BK60"/>
      <c r="BL60" t="inlineStr">
        <is>
          <t xml:space="preserve">Ett enskilt rum i en delad lägenhet med tre andra hyresgäster, alla driftskostnader och WiFi inkluderat, beläget mittemot tågstationen i Agra Dos Mallos. Riktat mot studenter och unga yrkesarbetare som söker prisvärt hyresbostäder.</t>
        </is>
      </c>
      <c r="BM60"/>
      <c r="BN60"/>
    </row>
    <row r="61">
      <c r="A61" t="inlineStr">
        <is>
          <t xml:space="preserve">MIL-609373791</t>
        </is>
      </c>
      <c r="B61" t="inlineStr">
        <is>
          <t xml:space="preserve">Milanuncios</t>
        </is>
      </c>
      <c r="C61" t="inlineStr">
        <is>
          <t xml:space="preserve">609373791</t>
        </is>
      </c>
      <c r="D61" t="inlineStr">
        <is>
          <t xml:space="preserve">https://www.milanuncios.com/pisos-compartidos-en-a-coruna-la_coruna/cuatro-caminos-rua-caballeros-609373791.htm</t>
        </is>
      </c>
      <c r="E61" t="inlineStr">
        <is>
          <t xml:space="preserve">2026-08-29</t>
        </is>
      </c>
      <c r="F61" t="inlineStr">
        <is>
          <t xml:space="preserve">2026-08-31</t>
        </is>
      </c>
      <c r="G61" t="inlineStr">
        <is>
          <t xml:space="preserve">New</t>
        </is>
      </c>
      <c r="H61" t="inlineStr">
        <is>
          <t xml:space="preserve">Cuatro Caminos - Rúa Caballeros</t>
        </is>
      </c>
      <c r="I61" t="inlineStr">
        <is>
          <t xml:space="preserve">Rent</t>
        </is>
      </c>
      <c r="J61" t="inlineStr">
        <is>
          <t xml:space="preserve">Compartir piso</t>
        </is>
      </c>
      <c r="K61" t="inlineStr">
        <is>
          <t xml:space="preserve">ES</t>
        </is>
      </c>
      <c r="L61"/>
      <c r="M61" t="inlineStr">
        <is>
          <t xml:space="preserve">A Coruña</t>
        </is>
      </c>
      <c r="N61" t="inlineStr">
        <is>
          <t xml:space="preserve">A Coruña</t>
        </is>
      </c>
      <c r="O61"/>
      <c r="P61"/>
      <c r="Q61"/>
      <c r="R61"/>
      <c r="S61">
        <v>350</v>
      </c>
      <c r="T61"/>
      <c r="U61">
        <f>IFERROR((S61-T61)/T61,"")</f>
      </c>
      <c r="V61">
        <v>48</v>
      </c>
      <c r="W61"/>
      <c r="X61"/>
      <c r="Y61"/>
      <c r="Z61">
        <f>IFERROR(S61/W61,"")</f>
      </c>
      <c r="AA61">
        <f>IFERROR(INDEX(04_Area_Stats!$C$5:$C$8,MATCH(N61,04_Area_Stats!$A$5:$A$8,0)),"")</f>
      </c>
      <c r="AB61">
        <f>IFERROR((Z61-AA61)/AA61,"")</f>
      </c>
      <c r="AC61"/>
      <c r="AD61"/>
      <c r="AE61"/>
      <c r="AF61"/>
      <c r="AG61"/>
      <c r="AH61"/>
      <c r="AI61"/>
      <c r="AJ61"/>
      <c r="AK61"/>
      <c r="AL61"/>
      <c r="AM61"/>
      <c r="AN61"/>
      <c r="AO61"/>
      <c r="AP61"/>
      <c r="AQ61"/>
      <c r="AR61"/>
      <c r="AS61"/>
      <c r="AT61">
        <f>IFERROR(INDEX(04_Area_Stats!$E$5:$E$8,MATCH(N61,04_Area_Stats!$A$5:$A$8,0)),"")</f>
      </c>
      <c r="AU61">
        <f>IFERROR(ROUND(W61*AT61,0),"")</f>
      </c>
      <c r="AV61">
        <f>IFERROR(AU61*12/S61,"")</f>
      </c>
      <c r="AW61">
        <f>IFERROR(ROUND(100*(03_Assumptions!$B$18*MIN(AV61/03_Assumptions!$B$13,1)+03_Assumptions!$B$19*MIN(MAX(-AB61/0.25,0),1)+03_Assumptions!$B$20*IFERROR(INDEX(03_Assumptions!$B$28:$B$33,MATCH(AG61,03_Assumptions!$A$28:$A$33,0)),0.5)+03_Assumptions!$B$21*MIN(V61/180,1)+03_Assumptions!$B$22*(COUNTIF(AI61:AQ61,"Y")/9)),0),"")</f>
      </c>
      <c r="AX61"/>
      <c r="AY61"/>
      <c r="AZ61"/>
      <c r="BA61"/>
      <c r="BB61"/>
      <c r="BC61">
        <v>1</v>
      </c>
      <c r="BD61"/>
      <c r="BE61">
        <v>0</v>
      </c>
      <c r="BF61"/>
      <c r="BG61"/>
      <c r="BH61"/>
      <c r="BI61"/>
      <c r="BJ61"/>
      <c r="BK61"/>
      <c r="BL61"/>
      <c r="BM61"/>
      <c r="BN61"/>
    </row>
    <row r="62">
      <c r="A62" t="inlineStr">
        <is>
          <t xml:space="preserve">YAE-jht::real-estate::73238-112392671</t>
        </is>
      </c>
      <c r="B62" t="inlineStr">
        <is>
          <t xml:space="preserve">Yaencontre</t>
        </is>
      </c>
      <c r="C62" t="inlineStr">
        <is>
          <t xml:space="preserve">jht::real-estate::73238-112392671</t>
        </is>
      </c>
      <c r="D62" t="inlineStr">
        <is>
          <t xml:space="preserve">https://yaencontre.com/alquiler/piso/inmueble-73238-112392671</t>
        </is>
      </c>
      <c r="E62" t="inlineStr">
        <is>
          <t xml:space="preserve">2026-08-29</t>
        </is>
      </c>
      <c r="F62" t="inlineStr">
        <is>
          <t xml:space="preserve">2026-09-01</t>
        </is>
      </c>
      <c r="G62" t="inlineStr">
        <is>
          <t xml:space="preserve">New</t>
        </is>
      </c>
      <c r="H62" t="inlineStr">
        <is>
          <t xml:space="preserve">Piso en alquiler, Bernabéu - Hispanoamérica en Chamartín en Madrid</t>
        </is>
      </c>
      <c r="I62" t="inlineStr">
        <is>
          <t xml:space="preserve">Rent</t>
        </is>
      </c>
      <c r="J62" t="inlineStr">
        <is>
          <t xml:space="preserve">FLAT</t>
        </is>
      </c>
      <c r="K62" t="inlineStr">
        <is>
          <t xml:space="preserve">ES</t>
        </is>
      </c>
      <c r="L62"/>
      <c r="M62"/>
      <c r="N62" t="inlineStr">
        <is>
          <t xml:space="preserve">Madrid</t>
        </is>
      </c>
      <c r="O62" t="inlineStr">
        <is>
          <t xml:space="preserve">Chamartín</t>
        </is>
      </c>
      <c r="P62"/>
      <c r="Q62" t="inlineStr">
        <is>
          <t xml:space="preserve">40.4600552</t>
        </is>
      </c>
      <c r="R62" t="inlineStr">
        <is>
          <t xml:space="preserve">-3.6858523</t>
        </is>
      </c>
      <c r="S62">
        <v>2490</v>
      </c>
      <c r="T62"/>
      <c r="U62">
        <f>IFERROR((S62-T62)/T62,"")</f>
      </c>
      <c r="V62">
        <v>48</v>
      </c>
      <c r="W62" t="inlineStr">
        <is>
          <t xml:space="preserve">82.00</t>
        </is>
      </c>
      <c r="X62"/>
      <c r="Y62"/>
      <c r="Z62">
        <f>IFERROR(S62/W62,"")</f>
      </c>
      <c r="AA62">
        <f>IFERROR(INDEX(04_Area_Stats!$C$5:$C$8,MATCH(N62,04_Area_Stats!$A$5:$A$8,0)),"")</f>
      </c>
      <c r="AB62">
        <f>IFERROR((Z62-AA62)/AA62,"")</f>
      </c>
      <c r="AC62">
        <v>1</v>
      </c>
      <c r="AD62">
        <v>1</v>
      </c>
      <c r="AE62" t="inlineStr">
        <is>
          <t xml:space="preserve">high floor</t>
        </is>
      </c>
      <c r="AF62"/>
      <c r="AG62" t="inlineStr">
        <is>
          <t xml:space="preserve">Renovated</t>
        </is>
      </c>
      <c r="AH62"/>
      <c r="AI62"/>
      <c r="AJ62"/>
      <c r="AK62"/>
      <c r="AL62"/>
      <c r="AM62"/>
      <c r="AN62"/>
      <c r="AO62"/>
      <c r="AP62"/>
      <c r="AQ62"/>
      <c r="AR62"/>
      <c r="AS62"/>
      <c r="AT62">
        <f>IFERROR(INDEX(04_Area_Stats!$E$5:$E$8,MATCH(N62,04_Area_Stats!$A$5:$A$8,0)),"")</f>
      </c>
      <c r="AU62">
        <f>IFERROR(ROUND(W62*AT62,0),"")</f>
      </c>
      <c r="AV62">
        <f>IFERROR(AU62*12/S62,"")</f>
      </c>
      <c r="AW62">
        <f>IFERROR(ROUND(100*(03_Assumptions!$B$18*MIN(AV62/03_Assumptions!$B$13,1)+03_Assumptions!$B$19*MIN(MAX(-AB62/0.25,0),1)+03_Assumptions!$B$20*IFERROR(INDEX(03_Assumptions!$B$28:$B$33,MATCH(AG62,03_Assumptions!$A$28:$A$33,0)),0.5)+03_Assumptions!$B$21*MIN(V62/180,1)+03_Assumptions!$B$22*(COUNTIF(AI62:AQ62,"Y")/9)),0),"")</f>
      </c>
      <c r="AX62"/>
      <c r="AY62"/>
      <c r="AZ62"/>
      <c r="BA62" t="inlineStr">
        <is>
          <t xml:space="preserve">https://media.yaencontre.com/img/photo/w1024/73238/73238-57439840-1515103870.jpg</t>
        </is>
      </c>
      <c r="BB62"/>
      <c r="BC62">
        <v>1</v>
      </c>
      <c r="BD62"/>
      <c r="BE62">
        <v>0</v>
      </c>
      <c r="BF62"/>
      <c r="BG62"/>
      <c r="BH62"/>
      <c r="BI62"/>
      <c r="BJ62" t="inlineStr">
        <is>
          <t xml:space="preserve">COSMETIC</t>
        </is>
      </c>
      <c r="BK62"/>
      <c r="BL62" t="inlineStr">
        <is>
          <t xml:space="preserve">Renoverad lägenhet på höga våningen i det exklusiva området Bernabéu-Hispanoamérica i Madrid, beskriven som ljus med yttervy och moderna ytor. Beskrivningen är ofullständig och saknar information om antal rum, badrum och faciliteter.</t>
        </is>
      </c>
      <c r="BM62" t="inlineStr">
        <is>
          <t xml:space="preserve">floor, condition</t>
        </is>
      </c>
      <c r="BN62"/>
    </row>
    <row r="63">
      <c r="A63" t="inlineStr">
        <is>
          <t xml:space="preserve">YAE-jht::real-estate::60515-112401851</t>
        </is>
      </c>
      <c r="B63" t="inlineStr">
        <is>
          <t xml:space="preserve">Yaencontre</t>
        </is>
      </c>
      <c r="C63" t="inlineStr">
        <is>
          <t xml:space="preserve">jht::real-estate::60515-112401851</t>
        </is>
      </c>
      <c r="D63" t="inlineStr">
        <is>
          <t xml:space="preserve">https://yaencontre.com/alquiler/piso/inmueble-60515-112401851</t>
        </is>
      </c>
      <c r="E63" t="inlineStr">
        <is>
          <t xml:space="preserve">2026-08-29</t>
        </is>
      </c>
      <c r="F63" t="inlineStr">
        <is>
          <t xml:space="preserve">2026-09-10</t>
        </is>
      </c>
      <c r="G63" t="inlineStr">
        <is>
          <t xml:space="preserve">New</t>
        </is>
      </c>
      <c r="H63" t="inlineStr">
        <is>
          <t xml:space="preserve">Piso en alquiler en calle De Piamonte, Justicia - Chueca en Centro en Madrid</t>
        </is>
      </c>
      <c r="I63" t="inlineStr">
        <is>
          <t xml:space="preserve">Rent</t>
        </is>
      </c>
      <c r="J63" t="inlineStr">
        <is>
          <t xml:space="preserve">FLAT</t>
        </is>
      </c>
      <c r="K63" t="inlineStr">
        <is>
          <t xml:space="preserve">ES</t>
        </is>
      </c>
      <c r="L63"/>
      <c r="M63"/>
      <c r="N63" t="inlineStr">
        <is>
          <t xml:space="preserve">Madrid</t>
        </is>
      </c>
      <c r="O63" t="inlineStr">
        <is>
          <t xml:space="preserve">Centro</t>
        </is>
      </c>
      <c r="P63"/>
      <c r="Q63" t="inlineStr">
        <is>
          <t xml:space="preserve">40.4230871</t>
        </is>
      </c>
      <c r="R63" t="inlineStr">
        <is>
          <t xml:space="preserve">-3.6952346</t>
        </is>
      </c>
      <c r="S63">
        <v>1200</v>
      </c>
      <c r="T63"/>
      <c r="U63">
        <f>IFERROR((S63-T63)/T63,"")</f>
      </c>
      <c r="V63">
        <v>48</v>
      </c>
      <c r="W63" t="inlineStr">
        <is>
          <t xml:space="preserve">54.00</t>
        </is>
      </c>
      <c r="X63"/>
      <c r="Y63"/>
      <c r="Z63">
        <f>IFERROR(S63/W63,"")</f>
      </c>
      <c r="AA63">
        <f>IFERROR(INDEX(04_Area_Stats!$C$5:$C$8,MATCH(N63,04_Area_Stats!$A$5:$A$8,0)),"")</f>
      </c>
      <c r="AB63">
        <f>IFERROR((Z63-AA63)/AA63,"")</f>
      </c>
      <c r="AC63">
        <v>1</v>
      </c>
      <c r="AD63">
        <v>1</v>
      </c>
      <c r="AE63"/>
      <c r="AF63"/>
      <c r="AG63" t="inlineStr">
        <is>
          <t xml:space="preserve">Good</t>
        </is>
      </c>
      <c r="AH63"/>
      <c r="AI63"/>
      <c r="AJ63"/>
      <c r="AK63"/>
      <c r="AL63"/>
      <c r="AM63"/>
      <c r="AN63"/>
      <c r="AO63"/>
      <c r="AP63"/>
      <c r="AQ63" t="inlineStr">
        <is>
          <t xml:space="preserve">Y</t>
        </is>
      </c>
      <c r="AR63"/>
      <c r="AS63"/>
      <c r="AT63">
        <f>IFERROR(INDEX(04_Area_Stats!$E$5:$E$8,MATCH(N63,04_Area_Stats!$A$5:$A$8,0)),"")</f>
      </c>
      <c r="AU63">
        <f>IFERROR(ROUND(W63*AT63,0),"")</f>
      </c>
      <c r="AV63">
        <f>IFERROR(AU63*12/S63,"")</f>
      </c>
      <c r="AW63">
        <f>IFERROR(ROUND(100*(03_Assumptions!$B$18*MIN(AV63/03_Assumptions!$B$13,1)+03_Assumptions!$B$19*MIN(MAX(-AB63/0.25,0),1)+03_Assumptions!$B$20*IFERROR(INDEX(03_Assumptions!$B$28:$B$33,MATCH(AG63,03_Assumptions!$A$28:$A$33,0)),0.5)+03_Assumptions!$B$21*MIN(V63/180,1)+03_Assumptions!$B$22*(COUNTIF(AI63:AQ63,"Y")/9)),0),"")</f>
      </c>
      <c r="AX63"/>
      <c r="AY63"/>
      <c r="AZ63"/>
      <c r="BA63" t="inlineStr">
        <is>
          <t xml:space="preserve">https://media.yaencontre.com/img/photo/w1024/60515/60515-57439818-1515101955.jpg</t>
        </is>
      </c>
      <c r="BB63"/>
      <c r="BC63">
        <v>1</v>
      </c>
      <c r="BD63"/>
      <c r="BE63">
        <v>0</v>
      </c>
      <c r="BF63"/>
      <c r="BG63"/>
      <c r="BH63"/>
      <c r="BI63"/>
      <c r="BJ63"/>
      <c r="BK63"/>
      <c r="BL63" t="inlineStr">
        <is>
          <t xml:space="preserve">Detta är en hyresannons på Spacest.com för en lägenhet i Chueca, Madrid, med minsta hyresperiod på 3 månader och tillgänglighet i januari. Beskrivningen innehåller minimala fastighetsdetaljer och består huvudsakligen av plattformsinformation.</t>
        </is>
      </c>
      <c r="BM63"/>
      <c r="BN63"/>
    </row>
    <row r="64">
      <c r="A64" t="inlineStr">
        <is>
          <t xml:space="preserve">YAE-jht::real-estate::60515-112401853</t>
        </is>
      </c>
      <c r="B64" t="inlineStr">
        <is>
          <t xml:space="preserve">Yaencontre</t>
        </is>
      </c>
      <c r="C64" t="inlineStr">
        <is>
          <t xml:space="preserve">jht::real-estate::60515-112401853</t>
        </is>
      </c>
      <c r="D64" t="inlineStr">
        <is>
          <t xml:space="preserve">https://yaencontre.com/alquiler/piso/inmueble-60515-112401853</t>
        </is>
      </c>
      <c r="E64" t="inlineStr">
        <is>
          <t xml:space="preserve">2026-08-29</t>
        </is>
      </c>
      <c r="F64" t="inlineStr">
        <is>
          <t xml:space="preserve">2026-09-10</t>
        </is>
      </c>
      <c r="G64" t="inlineStr">
        <is>
          <t xml:space="preserve">New</t>
        </is>
      </c>
      <c r="H64" t="inlineStr">
        <is>
          <t xml:space="preserve">Estudio en alquiler, Castilla en Chamartín en Madrid</t>
        </is>
      </c>
      <c r="I64" t="inlineStr">
        <is>
          <t xml:space="preserve">Rent</t>
        </is>
      </c>
      <c r="J64" t="inlineStr">
        <is>
          <t xml:space="preserve">FLAT</t>
        </is>
      </c>
      <c r="K64" t="inlineStr">
        <is>
          <t xml:space="preserve">ES</t>
        </is>
      </c>
      <c r="L64"/>
      <c r="M64"/>
      <c r="N64" t="inlineStr">
        <is>
          <t xml:space="preserve">Madrid</t>
        </is>
      </c>
      <c r="O64" t="inlineStr">
        <is>
          <t xml:space="preserve">Chamartín</t>
        </is>
      </c>
      <c r="P64"/>
      <c r="Q64" t="inlineStr">
        <is>
          <t xml:space="preserve">40.4780020</t>
        </is>
      </c>
      <c r="R64" t="inlineStr">
        <is>
          <t xml:space="preserve">-3.6827562</t>
        </is>
      </c>
      <c r="S64">
        <v>1200</v>
      </c>
      <c r="T64"/>
      <c r="U64">
        <f>IFERROR((S64-T64)/T64,"")</f>
      </c>
      <c r="V64">
        <v>48</v>
      </c>
      <c r="W64" t="inlineStr">
        <is>
          <t xml:space="preserve">32.00</t>
        </is>
      </c>
      <c r="X64"/>
      <c r="Y64"/>
      <c r="Z64">
        <f>IFERROR(S64/W64,"")</f>
      </c>
      <c r="AA64">
        <f>IFERROR(INDEX(04_Area_Stats!$C$5:$C$8,MATCH(N64,04_Area_Stats!$A$5:$A$8,0)),"")</f>
      </c>
      <c r="AB64">
        <f>IFERROR((Z64-AA64)/AA64,"")</f>
      </c>
      <c r="AC64">
        <v>0</v>
      </c>
      <c r="AD64">
        <v>1</v>
      </c>
      <c r="AE64"/>
      <c r="AF64"/>
      <c r="AG64" t="inlineStr">
        <is>
          <t xml:space="preserve">Good</t>
        </is>
      </c>
      <c r="AH64"/>
      <c r="AI64" t="inlineStr">
        <is>
          <t xml:space="preserve">Y</t>
        </is>
      </c>
      <c r="AJ64"/>
      <c r="AK64"/>
      <c r="AL64"/>
      <c r="AM64"/>
      <c r="AN64"/>
      <c r="AO64"/>
      <c r="AP64"/>
      <c r="AQ64"/>
      <c r="AR64"/>
      <c r="AS64"/>
      <c r="AT64">
        <f>IFERROR(INDEX(04_Area_Stats!$E$5:$E$8,MATCH(N64,04_Area_Stats!$A$5:$A$8,0)),"")</f>
      </c>
      <c r="AU64">
        <f>IFERROR(ROUND(W64*AT64,0),"")</f>
      </c>
      <c r="AV64">
        <f>IFERROR(AU64*12/S64,"")</f>
      </c>
      <c r="AW64">
        <f>IFERROR(ROUND(100*(03_Assumptions!$B$18*MIN(AV64/03_Assumptions!$B$13,1)+03_Assumptions!$B$19*MIN(MAX(-AB64/0.25,0),1)+03_Assumptions!$B$20*IFERROR(INDEX(03_Assumptions!$B$28:$B$33,MATCH(AG64,03_Assumptions!$A$28:$A$33,0)),0.5)+03_Assumptions!$B$21*MIN(V64/180,1)+03_Assumptions!$B$22*(COUNTIF(AI64:AQ64,"Y")/9)),0),"")</f>
      </c>
      <c r="AX64"/>
      <c r="AY64"/>
      <c r="AZ64"/>
      <c r="BA64" t="inlineStr">
        <is>
          <t xml:space="preserve">https://media.yaencontre.com/img/photo/w1024/60515/60515-57439822-1515102075.jpg</t>
        </is>
      </c>
      <c r="BB64" t="inlineStr">
        <is>
          <t xml:space="preserve">2511101VK4821C0001JU</t>
        </is>
      </c>
      <c r="BC64">
        <v>1</v>
      </c>
      <c r="BD64"/>
      <c r="BE64">
        <v>0</v>
      </c>
      <c r="BF64"/>
      <c r="BG64"/>
      <c r="BH64"/>
      <c r="BI64"/>
      <c r="BJ64"/>
      <c r="BK64"/>
      <c r="BL64" t="inlineStr">
        <is>
          <t xml:space="preserve">En ettorums lägenhet att hyra i Castilla, Chamartín, Madrid från januari; annonsen innehåller minimal information om bostaden.</t>
        </is>
      </c>
      <c r="BM64"/>
      <c r="BN64"/>
    </row>
    <row r="65">
      <c r="A65" t="inlineStr">
        <is>
          <t xml:space="preserve">YAE-jht::real-estate::60515-112401852</t>
        </is>
      </c>
      <c r="B65" t="inlineStr">
        <is>
          <t xml:space="preserve">Yaencontre</t>
        </is>
      </c>
      <c r="C65" t="inlineStr">
        <is>
          <t xml:space="preserve">jht::real-estate::60515-112401852</t>
        </is>
      </c>
      <c r="D65" t="inlineStr">
        <is>
          <t xml:space="preserve">https://yaencontre.com/alquiler/piso/inmueble-60515-112401852</t>
        </is>
      </c>
      <c r="E65" t="inlineStr">
        <is>
          <t xml:space="preserve">2026-08-29</t>
        </is>
      </c>
      <c r="F65" t="inlineStr">
        <is>
          <t xml:space="preserve">2026-09-10</t>
        </is>
      </c>
      <c r="G65" t="inlineStr">
        <is>
          <t xml:space="preserve">New</t>
        </is>
      </c>
      <c r="H65" t="inlineStr">
        <is>
          <t xml:space="preserve">Estudio en alquiler en paseo De la Castellana, Cuatro Caminos en Tetuán en Madrid</t>
        </is>
      </c>
      <c r="I65" t="inlineStr">
        <is>
          <t xml:space="preserve">Rent</t>
        </is>
      </c>
      <c r="J65" t="inlineStr">
        <is>
          <t xml:space="preserve">FLAT</t>
        </is>
      </c>
      <c r="K65" t="inlineStr">
        <is>
          <t xml:space="preserve">ES</t>
        </is>
      </c>
      <c r="L65"/>
      <c r="M65"/>
      <c r="N65" t="inlineStr">
        <is>
          <t xml:space="preserve">Madrid</t>
        </is>
      </c>
      <c r="O65" t="inlineStr">
        <is>
          <t xml:space="preserve">Tetuán</t>
        </is>
      </c>
      <c r="P65"/>
      <c r="Q65" t="inlineStr">
        <is>
          <t xml:space="preserve">40.4533402</t>
        </is>
      </c>
      <c r="R65" t="inlineStr">
        <is>
          <t xml:space="preserve">-3.6904765</t>
        </is>
      </c>
      <c r="S65">
        <v>1000</v>
      </c>
      <c r="T65"/>
      <c r="U65">
        <f>IFERROR((S65-T65)/T65,"")</f>
      </c>
      <c r="V65">
        <v>48</v>
      </c>
      <c r="W65" t="inlineStr">
        <is>
          <t xml:space="preserve">26.00</t>
        </is>
      </c>
      <c r="X65"/>
      <c r="Y65"/>
      <c r="Z65">
        <f>IFERROR(S65/W65,"")</f>
      </c>
      <c r="AA65">
        <f>IFERROR(INDEX(04_Area_Stats!$C$5:$C$8,MATCH(N65,04_Area_Stats!$A$5:$A$8,0)),"")</f>
      </c>
      <c r="AB65">
        <f>IFERROR((Z65-AA65)/AA65,"")</f>
      </c>
      <c r="AC65">
        <v>0</v>
      </c>
      <c r="AD65">
        <v>1</v>
      </c>
      <c r="AE65"/>
      <c r="AF65"/>
      <c r="AG65" t="inlineStr">
        <is>
          <t xml:space="preserve">Good</t>
        </is>
      </c>
      <c r="AH65"/>
      <c r="AI65"/>
      <c r="AJ65"/>
      <c r="AK65"/>
      <c r="AL65"/>
      <c r="AM65"/>
      <c r="AN65"/>
      <c r="AO65"/>
      <c r="AP65" t="inlineStr">
        <is>
          <t xml:space="preserve">Y</t>
        </is>
      </c>
      <c r="AQ65"/>
      <c r="AR65"/>
      <c r="AS65"/>
      <c r="AT65">
        <f>IFERROR(INDEX(04_Area_Stats!$E$5:$E$8,MATCH(N65,04_Area_Stats!$A$5:$A$8,0)),"")</f>
      </c>
      <c r="AU65">
        <f>IFERROR(ROUND(W65*AT65,0),"")</f>
      </c>
      <c r="AV65">
        <f>IFERROR(AU65*12/S65,"")</f>
      </c>
      <c r="AW65">
        <f>IFERROR(ROUND(100*(03_Assumptions!$B$18*MIN(AV65/03_Assumptions!$B$13,1)+03_Assumptions!$B$19*MIN(MAX(-AB65/0.25,0),1)+03_Assumptions!$B$20*IFERROR(INDEX(03_Assumptions!$B$28:$B$33,MATCH(AG65,03_Assumptions!$A$28:$A$33,0)),0.5)+03_Assumptions!$B$21*MIN(V65/180,1)+03_Assumptions!$B$22*(COUNTIF(AI65:AQ65,"Y")/9)),0),"")</f>
      </c>
      <c r="AX65"/>
      <c r="AY65"/>
      <c r="AZ65"/>
      <c r="BA65" t="inlineStr">
        <is>
          <t xml:space="preserve">https://media.yaencontre.com/img/photo/w1024/60515/60515-57439819-1515102019.jpg</t>
        </is>
      </c>
      <c r="BB65"/>
      <c r="BC65">
        <v>1</v>
      </c>
      <c r="BD65"/>
      <c r="BE65">
        <v>0</v>
      </c>
      <c r="BF65"/>
      <c r="BG65"/>
      <c r="BH65"/>
      <c r="BI65"/>
      <c r="BJ65"/>
      <c r="BK65"/>
      <c r="BL65" t="inlineStr">
        <is>
          <t xml:space="preserve">Studio för uthyrning i Tetuáns stadsdel i Madrid (området Cuatro Caminos); beskrivningen ger nästan inga detaljer om egendomen, bara att den är tillgänglig från januari med minsta hyresperiod på 3 månader.</t>
        </is>
      </c>
      <c r="BM65"/>
      <c r="BN65"/>
    </row>
    <row r="66">
      <c r="A66" t="inlineStr">
        <is>
          <t xml:space="preserve">FTC-189690476</t>
        </is>
      </c>
      <c r="B66" t="inlineStr">
        <is>
          <t xml:space="preserve">Fotocasa</t>
        </is>
      </c>
      <c r="C66" t="inlineStr">
        <is>
          <t xml:space="preserve">189690476</t>
        </is>
      </c>
      <c r="D66" t="inlineStr">
        <is>
          <t xml:space="preserve">https://www.fotocasa.es/es/comprar/vivienda/marbella/aire-acondicionado-parking-jardin-terraza-piscina-amueblado-internet/189690476/d?from=list&amp;multimedia=image&amp;isGalleryOpen=true&amp;isZoomGalleryOpen=true</t>
        </is>
      </c>
      <c r="E66" t="inlineStr">
        <is>
          <t xml:space="preserve">2026-08-28</t>
        </is>
      </c>
      <c r="F66" t="inlineStr">
        <is>
          <t xml:space="preserve">2026-09-10</t>
        </is>
      </c>
      <c r="G66" t="inlineStr">
        <is>
          <t xml:space="preserve">New</t>
        </is>
      </c>
      <c r="H66" t="inlineStr">
        <is>
          <t xml:space="preserve">Casa adosada en ISABEL CLARA EUGENIA, 5, Puerto Banús</t>
        </is>
      </c>
      <c r="I66" t="inlineStr">
        <is>
          <t xml:space="preserve">Sale</t>
        </is>
      </c>
      <c r="J66" t="inlineStr">
        <is>
          <t xml:space="preserve">Vivienda</t>
        </is>
      </c>
      <c r="K66" t="inlineStr">
        <is>
          <t xml:space="preserve">ES</t>
        </is>
      </c>
      <c r="L66"/>
      <c r="M66"/>
      <c r="N66" t="inlineStr">
        <is>
          <t xml:space="preserve">Marbella</t>
        </is>
      </c>
      <c r="O66"/>
      <c r="P66"/>
      <c r="Q66"/>
      <c r="R66"/>
      <c r="S66">
        <v>2585000</v>
      </c>
      <c r="T66"/>
      <c r="U66">
        <f>IFERROR((S66-T66)/T66,"")</f>
      </c>
      <c r="V66">
        <v>49</v>
      </c>
      <c r="W66" t="inlineStr">
        <is>
          <t xml:space="preserve">297.00</t>
        </is>
      </c>
      <c r="X66"/>
      <c r="Y66"/>
      <c r="Z66">
        <f>IFERROR(S66/W66,"")</f>
      </c>
      <c r="AA66">
        <f>IFERROR(INDEX(04_Area_Stats!$C$5:$C$8,MATCH(N66,04_Area_Stats!$A$5:$A$8,0)),"")</f>
      </c>
      <c r="AB66">
        <f>IFERROR((Z66-AA66)/AA66,"")</f>
      </c>
      <c r="AC66">
        <v>5</v>
      </c>
      <c r="AD66">
        <v>4</v>
      </c>
      <c r="AE66"/>
      <c r="AF66"/>
      <c r="AG66"/>
      <c r="AH66"/>
      <c r="AI66"/>
      <c r="AJ66" t="inlineStr">
        <is>
          <t xml:space="preserve">Y</t>
        </is>
      </c>
      <c r="AK66"/>
      <c r="AL66"/>
      <c r="AM66" t="inlineStr">
        <is>
          <t xml:space="preserve">Y</t>
        </is>
      </c>
      <c r="AN66"/>
      <c r="AO66"/>
      <c r="AP66" t="inlineStr">
        <is>
          <t xml:space="preserve">Y</t>
        </is>
      </c>
      <c r="AQ66"/>
      <c r="AR66"/>
      <c r="AS66"/>
      <c r="AT66">
        <f>IFERROR(INDEX(04_Area_Stats!$E$5:$E$8,MATCH(N66,04_Area_Stats!$A$5:$A$8,0)),"")</f>
      </c>
      <c r="AU66">
        <f>IFERROR(ROUND(W66*AT66,0),"")</f>
      </c>
      <c r="AV66">
        <f>IFERROR(AU66*12/S66,"")</f>
      </c>
      <c r="AW66">
        <f>IFERROR(ROUND(100*(03_Assumptions!$B$18*MIN(AV66/03_Assumptions!$B$13,1)+03_Assumptions!$B$19*MIN(MAX(-AB66/0.25,0),1)+03_Assumptions!$B$20*IFERROR(INDEX(03_Assumptions!$B$28:$B$33,MATCH(AG66,03_Assumptions!$A$28:$A$33,0)),0.5)+03_Assumptions!$B$21*MIN(V66/180,1)+03_Assumptions!$B$22*(COUNTIF(AI66:AQ66,"Y")/9)),0),"")</f>
      </c>
      <c r="AX66"/>
      <c r="AY66"/>
      <c r="AZ66"/>
      <c r="BA66" t="inlineStr">
        <is>
          <t xml:space="preserve">https://static.fotocasa.es/images/ads/cf01124e-4b83-460b-b86f-8f31a2d23501?rule=original</t>
        </is>
      </c>
      <c r="BB66"/>
      <c r="BC66">
        <v>1</v>
      </c>
      <c r="BD66"/>
      <c r="BE66">
        <v>0</v>
      </c>
      <c r="BF66"/>
      <c r="BG66"/>
      <c r="BH66"/>
      <c r="BI66"/>
      <c r="BJ66"/>
      <c r="BK66"/>
      <c r="BL66"/>
      <c r="BM66"/>
      <c r="BN66"/>
    </row>
    <row r="67">
      <c r="A67" t="inlineStr">
        <is>
          <t xml:space="preserve">FTC-190461706</t>
        </is>
      </c>
      <c r="B67" t="inlineStr">
        <is>
          <t xml:space="preserve">Fotocasa</t>
        </is>
      </c>
      <c r="C67" t="inlineStr">
        <is>
          <t xml:space="preserve">190461706</t>
        </is>
      </c>
      <c r="D67" t="inlineStr">
        <is>
          <t xml:space="preserve">https://www.fotocasa.es/es/comprar/vivienda/marbella/aire-acondicionado-parking-jardin-trastero-ascensor-amueblado-piscina/190461706/d</t>
        </is>
      </c>
      <c r="E67" t="inlineStr">
        <is>
          <t xml:space="preserve">2026-08-28</t>
        </is>
      </c>
      <c r="F67" t="inlineStr">
        <is>
          <t xml:space="preserve">2026-09-10</t>
        </is>
      </c>
      <c r="G67" t="inlineStr">
        <is>
          <t xml:space="preserve">New</t>
        </is>
      </c>
      <c r="H67" t="inlineStr">
        <is>
          <t xml:space="preserve">Ático con ascensor en  Paseo del Golf #Blorque 9 , Santa María</t>
        </is>
      </c>
      <c r="I67" t="inlineStr">
        <is>
          <t xml:space="preserve">Sale</t>
        </is>
      </c>
      <c r="J67" t="inlineStr">
        <is>
          <t xml:space="preserve">Vivienda</t>
        </is>
      </c>
      <c r="K67" t="inlineStr">
        <is>
          <t xml:space="preserve">ES</t>
        </is>
      </c>
      <c r="L67"/>
      <c r="M67"/>
      <c r="N67" t="inlineStr">
        <is>
          <t xml:space="preserve">Marbella</t>
        </is>
      </c>
      <c r="O67"/>
      <c r="P67"/>
      <c r="Q67"/>
      <c r="R67"/>
      <c r="S67">
        <v>465000</v>
      </c>
      <c r="T67"/>
      <c r="U67">
        <f>IFERROR((S67-T67)/T67,"")</f>
      </c>
      <c r="V67">
        <v>49</v>
      </c>
      <c r="W67" t="inlineStr">
        <is>
          <t xml:space="preserve">137.00</t>
        </is>
      </c>
      <c r="X67"/>
      <c r="Y67"/>
      <c r="Z67">
        <f>IFERROR(S67/W67,"")</f>
      </c>
      <c r="AA67">
        <f>IFERROR(INDEX(04_Area_Stats!$C$5:$C$8,MATCH(N67,04_Area_Stats!$A$5:$A$8,0)),"")</f>
      </c>
      <c r="AB67">
        <f>IFERROR((Z67-AA67)/AA67,"")</f>
      </c>
      <c r="AC67">
        <v>2</v>
      </c>
      <c r="AD67">
        <v>2</v>
      </c>
      <c r="AE67"/>
      <c r="AF67"/>
      <c r="AG67"/>
      <c r="AH67"/>
      <c r="AI67" t="inlineStr">
        <is>
          <t xml:space="preserve">Y</t>
        </is>
      </c>
      <c r="AJ67"/>
      <c r="AK67"/>
      <c r="AL67"/>
      <c r="AM67" t="inlineStr">
        <is>
          <t xml:space="preserve">Y</t>
        </is>
      </c>
      <c r="AN67"/>
      <c r="AO67"/>
      <c r="AP67" t="inlineStr">
        <is>
          <t xml:space="preserve">Y</t>
        </is>
      </c>
      <c r="AQ67"/>
      <c r="AR67"/>
      <c r="AS67"/>
      <c r="AT67">
        <f>IFERROR(INDEX(04_Area_Stats!$E$5:$E$8,MATCH(N67,04_Area_Stats!$A$5:$A$8,0)),"")</f>
      </c>
      <c r="AU67">
        <f>IFERROR(ROUND(W67*AT67,0),"")</f>
      </c>
      <c r="AV67">
        <f>IFERROR(AU67*12/S67,"")</f>
      </c>
      <c r="AW67">
        <f>IFERROR(ROUND(100*(03_Assumptions!$B$18*MIN(AV67/03_Assumptions!$B$13,1)+03_Assumptions!$B$19*MIN(MAX(-AB67/0.25,0),1)+03_Assumptions!$B$20*IFERROR(INDEX(03_Assumptions!$B$28:$B$33,MATCH(AG67,03_Assumptions!$A$28:$A$33,0)),0.5)+03_Assumptions!$B$21*MIN(V67/180,1)+03_Assumptions!$B$22*(COUNTIF(AI67:AQ67,"Y")/9)),0),"")</f>
      </c>
      <c r="AX67"/>
      <c r="AY67"/>
      <c r="AZ67"/>
      <c r="BA67" t="inlineStr">
        <is>
          <t xml:space="preserve">https://static.fotocasa.es/images/ads/709b24c0-af9d-4378-a1dc-33c5d4c0e158?rule=original</t>
        </is>
      </c>
      <c r="BB67"/>
      <c r="BC67">
        <v>1</v>
      </c>
      <c r="BD67"/>
      <c r="BE67">
        <v>0</v>
      </c>
      <c r="BF67"/>
      <c r="BG67"/>
      <c r="BH67"/>
      <c r="BI67"/>
      <c r="BJ67"/>
      <c r="BK67"/>
      <c r="BL67"/>
      <c r="BM67"/>
      <c r="BN67"/>
    </row>
    <row r="68">
      <c r="A68" t="inlineStr">
        <is>
          <t xml:space="preserve">PIS-65080609685_524671</t>
        </is>
      </c>
      <c r="B68" t="inlineStr">
        <is>
          <t xml:space="preserve">Pisos</t>
        </is>
      </c>
      <c r="C68" t="inlineStr">
        <is>
          <t xml:space="preserve">65080609685_524671</t>
        </is>
      </c>
      <c r="D68" t="inlineStr">
        <is>
          <t xml:space="preserve">https://www.pisos.com/alquilar/piso-goya28006-65080609685_524671/</t>
        </is>
      </c>
      <c r="E68" t="inlineStr">
        <is>
          <t xml:space="preserve">2026-08-28</t>
        </is>
      </c>
      <c r="F68" t="inlineStr">
        <is>
          <t xml:space="preserve">2026-08-31</t>
        </is>
      </c>
      <c r="G68" t="inlineStr">
        <is>
          <t xml:space="preserve">New</t>
        </is>
      </c>
      <c r="H68" t="inlineStr">
        <is>
          <t xml:space="preserve">Piso en calle de Alcalá</t>
        </is>
      </c>
      <c r="I68" t="inlineStr">
        <is>
          <t xml:space="preserve">Rent</t>
        </is>
      </c>
      <c r="J68" t="inlineStr">
        <is>
          <t xml:space="preserve">Pisos</t>
        </is>
      </c>
      <c r="K68" t="inlineStr">
        <is>
          <t xml:space="preserve">ES</t>
        </is>
      </c>
      <c r="L68"/>
      <c r="M68"/>
      <c r="N68" t="inlineStr">
        <is>
          <t xml:space="preserve">Madrid</t>
        </is>
      </c>
      <c r="O68"/>
      <c r="P68"/>
      <c r="Q68"/>
      <c r="R68"/>
      <c r="S68">
        <v>8500</v>
      </c>
      <c r="T68"/>
      <c r="U68">
        <f>IFERROR((S68-T68)/T68,"")</f>
      </c>
      <c r="V68">
        <v>49</v>
      </c>
      <c r="W68" t="inlineStr">
        <is>
          <t xml:space="preserve">170.00</t>
        </is>
      </c>
      <c r="X68"/>
      <c r="Y68"/>
      <c r="Z68">
        <f>IFERROR(S68/W68,"")</f>
      </c>
      <c r="AA68">
        <f>IFERROR(INDEX(04_Area_Stats!$C$5:$C$8,MATCH(N68,04_Area_Stats!$A$5:$A$8,0)),"")</f>
      </c>
      <c r="AB68">
        <f>IFERROR((Z68-AA68)/AA68,"")</f>
      </c>
      <c r="AC68">
        <v>3</v>
      </c>
      <c r="AD68">
        <v>3</v>
      </c>
      <c r="AE68"/>
      <c r="AF68"/>
      <c r="AG68"/>
      <c r="AH68"/>
      <c r="AI68"/>
      <c r="AJ68"/>
      <c r="AK68"/>
      <c r="AL68"/>
      <c r="AM68"/>
      <c r="AN68"/>
      <c r="AO68"/>
      <c r="AP68"/>
      <c r="AQ68"/>
      <c r="AR68"/>
      <c r="AS68"/>
      <c r="AT68">
        <f>IFERROR(INDEX(04_Area_Stats!$E$5:$E$8,MATCH(N68,04_Area_Stats!$A$5:$A$8,0)),"")</f>
      </c>
      <c r="AU68">
        <f>IFERROR(ROUND(W68*AT68,0),"")</f>
      </c>
      <c r="AV68">
        <f>IFERROR(AU68*12/S68,"")</f>
      </c>
      <c r="AW68">
        <f>IFERROR(ROUND(100*(03_Assumptions!$B$18*MIN(AV68/03_Assumptions!$B$13,1)+03_Assumptions!$B$19*MIN(MAX(-AB68/0.25,0),1)+03_Assumptions!$B$20*IFERROR(INDEX(03_Assumptions!$B$28:$B$33,MATCH(AG68,03_Assumptions!$A$28:$A$33,0)),0.5)+03_Assumptions!$B$21*MIN(V68/180,1)+03_Assumptions!$B$22*(COUNTIF(AI68:AQ68,"Y")/9)),0),"")</f>
      </c>
      <c r="AX68"/>
      <c r="AY68"/>
      <c r="AZ68"/>
      <c r="BA68" t="inlineStr">
        <is>
          <t xml:space="preserve">https://fotos.imghs.net/mm-wp/524671/65080609685.524671/524671_65080609685_c01f6d45-5f06-4967-8d6a-827a60cc94a5.jpg</t>
        </is>
      </c>
      <c r="BB68"/>
      <c r="BC68">
        <v>1</v>
      </c>
      <c r="BD68"/>
      <c r="BE68">
        <v>0</v>
      </c>
      <c r="BF68"/>
      <c r="BG68"/>
      <c r="BH68"/>
      <c r="BI68"/>
      <c r="BJ68"/>
      <c r="BK68"/>
      <c r="BL68" t="inlineStr">
        <is>
          <t xml:space="preserve">Mycket begränsad information tillgänglig: en lägenhet i Salamanca-området (Goya-området) i Madrid med minimala detaljer tillgiven.</t>
        </is>
      </c>
      <c r="BM68"/>
      <c r="BN68"/>
    </row>
    <row r="69">
      <c r="A69" t="inlineStr">
        <is>
          <t xml:space="preserve">PIS-65072508446_519513</t>
        </is>
      </c>
      <c r="B69" t="inlineStr">
        <is>
          <t xml:space="preserve">Pisos</t>
        </is>
      </c>
      <c r="C69" t="inlineStr">
        <is>
          <t xml:space="preserve">65072508446_519513</t>
        </is>
      </c>
      <c r="D69" t="inlineStr">
        <is>
          <t xml:space="preserve">https://www.pisos.com/alquilar/piso-chamberi_almagro28010-65072508446_519513/</t>
        </is>
      </c>
      <c r="E69" t="inlineStr">
        <is>
          <t xml:space="preserve">2026-08-28</t>
        </is>
      </c>
      <c r="F69" t="inlineStr">
        <is>
          <t xml:space="preserve">2026-08-31</t>
        </is>
      </c>
      <c r="G69" t="inlineStr">
        <is>
          <t xml:space="preserve">New</t>
        </is>
      </c>
      <c r="H69" t="inlineStr">
        <is>
          <t xml:space="preserve">Piso en calle de Ponzano, 1</t>
        </is>
      </c>
      <c r="I69" t="inlineStr">
        <is>
          <t xml:space="preserve">Rent</t>
        </is>
      </c>
      <c r="J69" t="inlineStr">
        <is>
          <t xml:space="preserve">Pisos</t>
        </is>
      </c>
      <c r="K69" t="inlineStr">
        <is>
          <t xml:space="preserve">ES</t>
        </is>
      </c>
      <c r="L69"/>
      <c r="M69"/>
      <c r="N69" t="inlineStr">
        <is>
          <t xml:space="preserve">Madrid</t>
        </is>
      </c>
      <c r="O69"/>
      <c r="P69"/>
      <c r="Q69"/>
      <c r="R69"/>
      <c r="S69">
        <v>1750</v>
      </c>
      <c r="T69"/>
      <c r="U69">
        <f>IFERROR((S69-T69)/T69,"")</f>
      </c>
      <c r="V69">
        <v>49</v>
      </c>
      <c r="W69" t="inlineStr">
        <is>
          <t xml:space="preserve">85.00</t>
        </is>
      </c>
      <c r="X69"/>
      <c r="Y69"/>
      <c r="Z69">
        <f>IFERROR(S69/W69,"")</f>
      </c>
      <c r="AA69">
        <f>IFERROR(INDEX(04_Area_Stats!$C$5:$C$8,MATCH(N69,04_Area_Stats!$A$5:$A$8,0)),"")</f>
      </c>
      <c r="AB69">
        <f>IFERROR((Z69-AA69)/AA69,"")</f>
      </c>
      <c r="AC69">
        <v>1</v>
      </c>
      <c r="AD69">
        <v>1</v>
      </c>
      <c r="AE69"/>
      <c r="AF69"/>
      <c r="AG69"/>
      <c r="AH69"/>
      <c r="AI69"/>
      <c r="AJ69"/>
      <c r="AK69"/>
      <c r="AL69"/>
      <c r="AM69"/>
      <c r="AN69"/>
      <c r="AO69"/>
      <c r="AP69"/>
      <c r="AQ69"/>
      <c r="AR69"/>
      <c r="AS69"/>
      <c r="AT69">
        <f>IFERROR(INDEX(04_Area_Stats!$E$5:$E$8,MATCH(N69,04_Area_Stats!$A$5:$A$8,0)),"")</f>
      </c>
      <c r="AU69">
        <f>IFERROR(ROUND(W69*AT69,0),"")</f>
      </c>
      <c r="AV69">
        <f>IFERROR(AU69*12/S69,"")</f>
      </c>
      <c r="AW69">
        <f>IFERROR(ROUND(100*(03_Assumptions!$B$18*MIN(AV69/03_Assumptions!$B$13,1)+03_Assumptions!$B$19*MIN(MAX(-AB69/0.25,0),1)+03_Assumptions!$B$20*IFERROR(INDEX(03_Assumptions!$B$28:$B$33,MATCH(AG69,03_Assumptions!$A$28:$A$33,0)),0.5)+03_Assumptions!$B$21*MIN(V69/180,1)+03_Assumptions!$B$22*(COUNTIF(AI69:AQ69,"Y")/9)),0),"")</f>
      </c>
      <c r="AX69"/>
      <c r="AY69"/>
      <c r="AZ69"/>
      <c r="BA69" t="inlineStr">
        <is>
          <t xml:space="preserve">https://fotos.imghs.net/mm-wp/519513/65072508446.519513/519513_65072508446_d9180b76-0b0c-4aaa-8407-554a4e5c7dd9.jpg</t>
        </is>
      </c>
      <c r="BB69"/>
      <c r="BC69">
        <v>1</v>
      </c>
      <c r="BD69"/>
      <c r="BE69">
        <v>0</v>
      </c>
      <c r="BF69"/>
      <c r="BG69"/>
      <c r="BH69"/>
      <c r="BI69"/>
      <c r="BJ69"/>
      <c r="BK69"/>
      <c r="BL69" t="inlineStr">
        <is>
          <t xml:space="preserve">Lägenhet till uthyrning belägen på calle de Ponzano i Almagro-området (Chamberí-distriktet, Madrid). Listningsbeskrivningen innehåller otillräcklig information för att fastställa fastighetens huvudsakliga egenskaper.</t>
        </is>
      </c>
      <c r="BM69"/>
      <c r="BN69"/>
    </row>
    <row r="70">
      <c r="A70" t="inlineStr">
        <is>
          <t xml:space="preserve">PIS-20026385030_992099</t>
        </is>
      </c>
      <c r="B70" t="inlineStr">
        <is>
          <t xml:space="preserve">Pisos</t>
        </is>
      </c>
      <c r="C70" t="inlineStr">
        <is>
          <t xml:space="preserve">20026385030_992099</t>
        </is>
      </c>
      <c r="D70" t="inlineStr">
        <is>
          <t xml:space="preserve">https://www.pisos.com/alquilar/piso-sol_barrio28012-20026385030_992099/</t>
        </is>
      </c>
      <c r="E70" t="inlineStr">
        <is>
          <t xml:space="preserve">2026-08-28</t>
        </is>
      </c>
      <c r="F70" t="inlineStr">
        <is>
          <t xml:space="preserve">2026-08-31</t>
        </is>
      </c>
      <c r="G70" t="inlineStr">
        <is>
          <t xml:space="preserve">New</t>
        </is>
      </c>
      <c r="H70" t="inlineStr">
        <is>
          <t xml:space="preserve">Piso en calle Mayor, 45</t>
        </is>
      </c>
      <c r="I70" t="inlineStr">
        <is>
          <t xml:space="preserve">Rent</t>
        </is>
      </c>
      <c r="J70" t="inlineStr">
        <is>
          <t xml:space="preserve">Pisos</t>
        </is>
      </c>
      <c r="K70" t="inlineStr">
        <is>
          <t xml:space="preserve">ES</t>
        </is>
      </c>
      <c r="L70"/>
      <c r="M70"/>
      <c r="N70" t="inlineStr">
        <is>
          <t xml:space="preserve">Madrid</t>
        </is>
      </c>
      <c r="O70"/>
      <c r="P70"/>
      <c r="Q70"/>
      <c r="R70"/>
      <c r="S70">
        <v>2550</v>
      </c>
      <c r="T70"/>
      <c r="U70">
        <f>IFERROR((S70-T70)/T70,"")</f>
      </c>
      <c r="V70">
        <v>49</v>
      </c>
      <c r="W70" t="inlineStr">
        <is>
          <t xml:space="preserve">107.00</t>
        </is>
      </c>
      <c r="X70"/>
      <c r="Y70"/>
      <c r="Z70">
        <f>IFERROR(S70/W70,"")</f>
      </c>
      <c r="AA70">
        <f>IFERROR(INDEX(04_Area_Stats!$C$5:$C$8,MATCH(N70,04_Area_Stats!$A$5:$A$8,0)),"")</f>
      </c>
      <c r="AB70">
        <f>IFERROR((Z70-AA70)/AA70,"")</f>
      </c>
      <c r="AC70">
        <v>2</v>
      </c>
      <c r="AD70">
        <v>2</v>
      </c>
      <c r="AE70"/>
      <c r="AF70"/>
      <c r="AG70"/>
      <c r="AH70"/>
      <c r="AI70"/>
      <c r="AJ70"/>
      <c r="AK70"/>
      <c r="AL70"/>
      <c r="AM70"/>
      <c r="AN70"/>
      <c r="AO70"/>
      <c r="AP70"/>
      <c r="AQ70"/>
      <c r="AR70"/>
      <c r="AS70"/>
      <c r="AT70">
        <f>IFERROR(INDEX(04_Area_Stats!$E$5:$E$8,MATCH(N70,04_Area_Stats!$A$5:$A$8,0)),"")</f>
      </c>
      <c r="AU70">
        <f>IFERROR(ROUND(W70*AT70,0),"")</f>
      </c>
      <c r="AV70">
        <f>IFERROR(AU70*12/S70,"")</f>
      </c>
      <c r="AW70">
        <f>IFERROR(ROUND(100*(03_Assumptions!$B$18*MIN(AV70/03_Assumptions!$B$13,1)+03_Assumptions!$B$19*MIN(MAX(-AB70/0.25,0),1)+03_Assumptions!$B$20*IFERROR(INDEX(03_Assumptions!$B$28:$B$33,MATCH(AG70,03_Assumptions!$A$28:$A$33,0)),0.5)+03_Assumptions!$B$21*MIN(V70/180,1)+03_Assumptions!$B$22*(COUNTIF(AI70:AQ70,"Y")/9)),0),"")</f>
      </c>
      <c r="AX70"/>
      <c r="AY70"/>
      <c r="AZ70"/>
      <c r="BA70" t="inlineStr">
        <is>
          <t xml:space="preserve">https://fotos.imghs.net/mm-wp/992099/20026385030.992099/992099_20026385030_93625828-8de7-46f1-a818-7562beee8140.jpg</t>
        </is>
      </c>
      <c r="BB70"/>
      <c r="BC70">
        <v>1</v>
      </c>
      <c r="BD70"/>
      <c r="BE70">
        <v>0</v>
      </c>
      <c r="BF70"/>
      <c r="BG70"/>
      <c r="BH70"/>
      <c r="BI70"/>
      <c r="BJ70"/>
      <c r="BK70"/>
      <c r="BL70" t="inlineStr">
        <is>
          <t xml:space="preserve">Mycket begränsad information finns tillgänglig för denna hyresannons. Endast läget (Sol, Centro-distriktet, Madrid) anges, utan detaljer om storlek, faciliteter eller hyresvillkor.</t>
        </is>
      </c>
      <c r="BM70"/>
      <c r="BN70"/>
    </row>
    <row r="71">
      <c r="A71" t="inlineStr">
        <is>
          <t xml:space="preserve">PIS-61736325297_280500</t>
        </is>
      </c>
      <c r="B71" t="inlineStr">
        <is>
          <t xml:space="preserve">Pisos</t>
        </is>
      </c>
      <c r="C71" t="inlineStr">
        <is>
          <t xml:space="preserve">61736325297_280500</t>
        </is>
      </c>
      <c r="D71" t="inlineStr">
        <is>
          <t xml:space="preserve">https://www.pisos.com/alquilar/piso-somosaguas_humera_los_angeles-61736325297_280500/</t>
        </is>
      </c>
      <c r="E71" t="inlineStr">
        <is>
          <t xml:space="preserve">2026-08-28</t>
        </is>
      </c>
      <c r="F71" t="inlineStr">
        <is>
          <t xml:space="preserve">2026-08-31</t>
        </is>
      </c>
      <c r="G71" t="inlineStr">
        <is>
          <t xml:space="preserve">New</t>
        </is>
      </c>
      <c r="H71" t="inlineStr">
        <is>
          <t xml:space="preserve">Piso en calle Tramontana</t>
        </is>
      </c>
      <c r="I71" t="inlineStr">
        <is>
          <t xml:space="preserve">Rent</t>
        </is>
      </c>
      <c r="J71" t="inlineStr">
        <is>
          <t xml:space="preserve">Pisos</t>
        </is>
      </c>
      <c r="K71" t="inlineStr">
        <is>
          <t xml:space="preserve">ES</t>
        </is>
      </c>
      <c r="L71"/>
      <c r="M71"/>
      <c r="N71" t="inlineStr">
        <is>
          <t xml:space="preserve">Madrid</t>
        </is>
      </c>
      <c r="O71"/>
      <c r="P71"/>
      <c r="Q71"/>
      <c r="R71"/>
      <c r="S71">
        <v>3000</v>
      </c>
      <c r="T71"/>
      <c r="U71">
        <f>IFERROR((S71-T71)/T71,"")</f>
      </c>
      <c r="V71">
        <v>49</v>
      </c>
      <c r="W71" t="inlineStr">
        <is>
          <t xml:space="preserve">190.00</t>
        </is>
      </c>
      <c r="X71"/>
      <c r="Y71"/>
      <c r="Z71">
        <f>IFERROR(S71/W71,"")</f>
      </c>
      <c r="AA71">
        <f>IFERROR(INDEX(04_Area_Stats!$C$5:$C$8,MATCH(N71,04_Area_Stats!$A$5:$A$8,0)),"")</f>
      </c>
      <c r="AB71">
        <f>IFERROR((Z71-AA71)/AA71,"")</f>
      </c>
      <c r="AC71">
        <v>3</v>
      </c>
      <c r="AD71">
        <v>3</v>
      </c>
      <c r="AE71"/>
      <c r="AF71"/>
      <c r="AG71"/>
      <c r="AH71"/>
      <c r="AI71"/>
      <c r="AJ71"/>
      <c r="AK71"/>
      <c r="AL71"/>
      <c r="AM71"/>
      <c r="AN71"/>
      <c r="AO71"/>
      <c r="AP71"/>
      <c r="AQ71"/>
      <c r="AR71"/>
      <c r="AS71"/>
      <c r="AT71">
        <f>IFERROR(INDEX(04_Area_Stats!$E$5:$E$8,MATCH(N71,04_Area_Stats!$A$5:$A$8,0)),"")</f>
      </c>
      <c r="AU71">
        <f>IFERROR(ROUND(W71*AT71,0),"")</f>
      </c>
      <c r="AV71">
        <f>IFERROR(AU71*12/S71,"")</f>
      </c>
      <c r="AW71">
        <f>IFERROR(ROUND(100*(03_Assumptions!$B$18*MIN(AV71/03_Assumptions!$B$13,1)+03_Assumptions!$B$19*MIN(MAX(-AB71/0.25,0),1)+03_Assumptions!$B$20*IFERROR(INDEX(03_Assumptions!$B$28:$B$33,MATCH(AG71,03_Assumptions!$A$28:$A$33,0)),0.5)+03_Assumptions!$B$21*MIN(V71/180,1)+03_Assumptions!$B$22*(COUNTIF(AI71:AQ71,"Y")/9)),0),"")</f>
      </c>
      <c r="AX71"/>
      <c r="AY71"/>
      <c r="AZ71"/>
      <c r="BA71" t="inlineStr">
        <is>
          <t xml:space="preserve">https://fotos.imghs.net/mm-wp/2805/61736325297.280500/2805_61736325297_96b323c3-cb7b-4878-8235-b317c3f1e5df.jpg</t>
        </is>
      </c>
      <c r="BB71"/>
      <c r="BC71">
        <v>1</v>
      </c>
      <c r="BD71"/>
      <c r="BE71">
        <v>0</v>
      </c>
      <c r="BF71"/>
      <c r="BG71"/>
      <c r="BH71"/>
      <c r="BI71"/>
      <c r="BJ71"/>
      <c r="BK71"/>
      <c r="BL71" t="inlineStr">
        <is>
          <t xml:space="preserve">Begränsad information; detta verkar vara endast en platsreferens.</t>
        </is>
      </c>
      <c r="BM71"/>
      <c r="BN71"/>
    </row>
    <row r="72">
      <c r="A72" t="inlineStr">
        <is>
          <t xml:space="preserve">PIS-66685161150_106100</t>
        </is>
      </c>
      <c r="B72" t="inlineStr">
        <is>
          <t xml:space="preserve">Pisos</t>
        </is>
      </c>
      <c r="C72" t="inlineStr">
        <is>
          <t xml:space="preserve">66685161150_106100</t>
        </is>
      </c>
      <c r="D72" t="inlineStr">
        <is>
          <t xml:space="preserve">https://www.pisos.com/alquilar/piso-virgen_del_cortijo_manoteras28050-66685161150_106100/</t>
        </is>
      </c>
      <c r="E72" t="inlineStr">
        <is>
          <t xml:space="preserve">2026-08-28</t>
        </is>
      </c>
      <c r="F72" t="inlineStr">
        <is>
          <t xml:space="preserve">2026-08-31</t>
        </is>
      </c>
      <c r="G72" t="inlineStr">
        <is>
          <t xml:space="preserve">New</t>
        </is>
      </c>
      <c r="H72" t="inlineStr">
        <is>
          <t xml:space="preserve">Piso en calle de Dulce Chacón</t>
        </is>
      </c>
      <c r="I72" t="inlineStr">
        <is>
          <t xml:space="preserve">Rent</t>
        </is>
      </c>
      <c r="J72" t="inlineStr">
        <is>
          <t xml:space="preserve">Pisos</t>
        </is>
      </c>
      <c r="K72" t="inlineStr">
        <is>
          <t xml:space="preserve">ES</t>
        </is>
      </c>
      <c r="L72"/>
      <c r="M72"/>
      <c r="N72" t="inlineStr">
        <is>
          <t xml:space="preserve">Madrid</t>
        </is>
      </c>
      <c r="O72"/>
      <c r="P72"/>
      <c r="Q72"/>
      <c r="R72"/>
      <c r="S72">
        <v>1390</v>
      </c>
      <c r="T72"/>
      <c r="U72">
        <f>IFERROR((S72-T72)/T72,"")</f>
      </c>
      <c r="V72">
        <v>49</v>
      </c>
      <c r="W72" t="inlineStr">
        <is>
          <t xml:space="preserve">50.00</t>
        </is>
      </c>
      <c r="X72"/>
      <c r="Y72"/>
      <c r="Z72">
        <f>IFERROR(S72/W72,"")</f>
      </c>
      <c r="AA72">
        <f>IFERROR(INDEX(04_Area_Stats!$C$5:$C$8,MATCH(N72,04_Area_Stats!$A$5:$A$8,0)),"")</f>
      </c>
      <c r="AB72">
        <f>IFERROR((Z72-AA72)/AA72,"")</f>
      </c>
      <c r="AC72">
        <v>1</v>
      </c>
      <c r="AD72">
        <v>1</v>
      </c>
      <c r="AE72"/>
      <c r="AF72"/>
      <c r="AG72"/>
      <c r="AH72"/>
      <c r="AI72"/>
      <c r="AJ72"/>
      <c r="AK72"/>
      <c r="AL72"/>
      <c r="AM72"/>
      <c r="AN72"/>
      <c r="AO72"/>
      <c r="AP72"/>
      <c r="AQ72"/>
      <c r="AR72"/>
      <c r="AS72"/>
      <c r="AT72">
        <f>IFERROR(INDEX(04_Area_Stats!$E$5:$E$8,MATCH(N72,04_Area_Stats!$A$5:$A$8,0)),"")</f>
      </c>
      <c r="AU72">
        <f>IFERROR(ROUND(W72*AT72,0),"")</f>
      </c>
      <c r="AV72">
        <f>IFERROR(AU72*12/S72,"")</f>
      </c>
      <c r="AW72">
        <f>IFERROR(ROUND(100*(03_Assumptions!$B$18*MIN(AV72/03_Assumptions!$B$13,1)+03_Assumptions!$B$19*MIN(MAX(-AB72/0.25,0),1)+03_Assumptions!$B$20*IFERROR(INDEX(03_Assumptions!$B$28:$B$33,MATCH(AG72,03_Assumptions!$A$28:$A$33,0)),0.5)+03_Assumptions!$B$21*MIN(V72/180,1)+03_Assumptions!$B$22*(COUNTIF(AI72:AQ72,"Y")/9)),0),"")</f>
      </c>
      <c r="AX72"/>
      <c r="AY72"/>
      <c r="AZ72"/>
      <c r="BA72" t="inlineStr">
        <is>
          <t xml:space="preserve">https://fotos.imghs.net/mm-wp/1061/3230323630383237/3db8c160-7e37-40e9-a17d-bf386572a1cb.jpg</t>
        </is>
      </c>
      <c r="BB72"/>
      <c r="BC72">
        <v>1</v>
      </c>
      <c r="BD72"/>
      <c r="BE72">
        <v>0</v>
      </c>
      <c r="BF72"/>
      <c r="BG72"/>
      <c r="BH72"/>
      <c r="BI72"/>
      <c r="BJ72"/>
      <c r="BK72"/>
      <c r="BL72" t="inlineStr">
        <is>
          <t xml:space="preserve">En lägenhet på uthyrning belägen i bostadsområdet Virgen del Cortijo-Manoteras i Madrids Hortaleza-distrikt. Nästan ingen beskrivande information finns tillgänglig utöver platsen.</t>
        </is>
      </c>
      <c r="BM72"/>
      <c r="BN72"/>
    </row>
    <row r="73">
      <c r="A73" t="inlineStr">
        <is>
          <t xml:space="preserve">HTC-39921000000936</t>
        </is>
      </c>
      <c r="B73" t="inlineStr">
        <is>
          <t xml:space="preserve">Habitaclia</t>
        </is>
      </c>
      <c r="C73" t="inlineStr">
        <is>
          <t xml:space="preserve">39921000000936</t>
        </is>
      </c>
      <c r="D73" t="inlineStr">
        <is>
          <t xml:space="preserve">https://www.habitaclia.com/comprar-piso-en_exclusiva_urbanizacion_de_lujo_en_venta_en_san_juan_baut_san_juan_bautista-madrid-i39921000000936.htm</t>
        </is>
      </c>
      <c r="E73" t="inlineStr">
        <is>
          <t xml:space="preserve">2026-08-28</t>
        </is>
      </c>
      <c r="F73" t="inlineStr">
        <is>
          <t xml:space="preserve">2026-08-31</t>
        </is>
      </c>
      <c r="G73" t="inlineStr">
        <is>
          <t xml:space="preserve">New</t>
        </is>
      </c>
      <c r="H73" t="inlineStr">
        <is>
          <t xml:space="preserve">Piso Calle de rafael bergamín. Piso en exclusiva urbanización de lujo en venta en san juan baut</t>
        </is>
      </c>
      <c r="I73" t="inlineStr">
        <is>
          <t xml:space="preserve">Sale</t>
        </is>
      </c>
      <c r="J73" t="inlineStr">
        <is>
          <t xml:space="preserve">Apartment</t>
        </is>
      </c>
      <c r="K73" t="inlineStr">
        <is>
          <t xml:space="preserve">ES</t>
        </is>
      </c>
      <c r="L73"/>
      <c r="M73" t="inlineStr">
        <is>
          <t xml:space="preserve">Madrid</t>
        </is>
      </c>
      <c r="N73" t="inlineStr">
        <is>
          <t xml:space="preserve">Madrid</t>
        </is>
      </c>
      <c r="O73" t="inlineStr">
        <is>
          <t xml:space="preserve">San Juan Bautista</t>
        </is>
      </c>
      <c r="P73"/>
      <c r="Q73"/>
      <c r="R73"/>
      <c r="S73">
        <v>745000</v>
      </c>
      <c r="T73"/>
      <c r="U73">
        <f>IFERROR((S73-T73)/T73,"")</f>
      </c>
      <c r="V73">
        <v>49</v>
      </c>
      <c r="W73" t="inlineStr">
        <is>
          <t xml:space="preserve">118.00</t>
        </is>
      </c>
      <c r="X73"/>
      <c r="Y73"/>
      <c r="Z73">
        <f>IFERROR(S73/W73,"")</f>
      </c>
      <c r="AA73">
        <f>IFERROR(INDEX(04_Area_Stats!$C$5:$C$8,MATCH(N73,04_Area_Stats!$A$5:$A$8,0)),"")</f>
      </c>
      <c r="AB73">
        <f>IFERROR((Z73-AA73)/AA73,"")</f>
      </c>
      <c r="AC73">
        <v>3</v>
      </c>
      <c r="AD73">
        <v>2</v>
      </c>
      <c r="AE73"/>
      <c r="AF73"/>
      <c r="AG73"/>
      <c r="AH73"/>
      <c r="AI73"/>
      <c r="AJ73"/>
      <c r="AK73"/>
      <c r="AL73"/>
      <c r="AM73"/>
      <c r="AN73"/>
      <c r="AO73"/>
      <c r="AP73"/>
      <c r="AQ73"/>
      <c r="AR73"/>
      <c r="AS73"/>
      <c r="AT73">
        <f>IFERROR(INDEX(04_Area_Stats!$E$5:$E$8,MATCH(N73,04_Area_Stats!$A$5:$A$8,0)),"")</f>
      </c>
      <c r="AU73">
        <f>IFERROR(ROUND(W73*AT73,0),"")</f>
      </c>
      <c r="AV73">
        <f>IFERROR(AU73*12/S73,"")</f>
      </c>
      <c r="AW73">
        <f>IFERROR(ROUND(100*(03_Assumptions!$B$18*MIN(AV73/03_Assumptions!$B$13,1)+03_Assumptions!$B$19*MIN(MAX(-AB73/0.25,0),1)+03_Assumptions!$B$20*IFERROR(INDEX(03_Assumptions!$B$28:$B$33,MATCH(AG73,03_Assumptions!$A$28:$A$33,0)),0.5)+03_Assumptions!$B$21*MIN(V73/180,1)+03_Assumptions!$B$22*(COUNTIF(AI73:AQ73,"Y")/9)),0),"")</f>
      </c>
      <c r="AX73"/>
      <c r="AY73"/>
      <c r="AZ73"/>
      <c r="BA73" t="inlineStr">
        <is>
          <t xml:space="preserve">https://images.habimg.com/imgh/39921-936/piso-en-exclusiva-urbanizacion-de-lujo-en-venta-en-san-juan-baut-madrid_219d7d37-a201-4197-be84-98c4b43332c9.jpg</t>
        </is>
      </c>
      <c r="BB73"/>
      <c r="BC73">
        <v>1</v>
      </c>
      <c r="BD73"/>
      <c r="BE73">
        <v>0</v>
      </c>
      <c r="BF73"/>
      <c r="BG73"/>
      <c r="BH73"/>
      <c r="BI73"/>
      <c r="BJ73"/>
      <c r="BK73"/>
      <c r="BL73" t="inlineStr">
        <is>
          <t xml:space="preserve">Minimal information tillgänglig. Endast platsdetaljer är tillgängna: en lägenhet på Rafael Bergamín-gatan i San Juan Bautista, Madrid, beskriven som belägen i en exklusiv lyxurbanisering.</t>
        </is>
      </c>
      <c r="BM73"/>
      <c r="BN73"/>
    </row>
    <row r="74">
      <c r="A74" t="inlineStr">
        <is>
          <t xml:space="preserve">HTC-56743000000042</t>
        </is>
      </c>
      <c r="B74" t="inlineStr">
        <is>
          <t xml:space="preserve">Habitaclia</t>
        </is>
      </c>
      <c r="C74" t="inlineStr">
        <is>
          <t xml:space="preserve">56743000000042</t>
        </is>
      </c>
      <c r="D74" t="inlineStr">
        <is>
          <t xml:space="preserve">https://www.habitaclia.com/comprar-atico-en_venta_reformado_amueblado_con_terraza_y_trastero_en_go_goya-madrid-i56743000000042.htm</t>
        </is>
      </c>
      <c r="E74" t="inlineStr">
        <is>
          <t xml:space="preserve">2026-08-28</t>
        </is>
      </c>
      <c r="F74" t="inlineStr">
        <is>
          <t xml:space="preserve">2026-08-31</t>
        </is>
      </c>
      <c r="G74" t="inlineStr">
        <is>
          <t xml:space="preserve">New</t>
        </is>
      </c>
      <c r="H74" t="inlineStr">
        <is>
          <t xml:space="preserve">Ático Alcalá. Ático en venta reformado, amueblado con terraza y trastero en go</t>
        </is>
      </c>
      <c r="I74" t="inlineStr">
        <is>
          <t xml:space="preserve">Sale</t>
        </is>
      </c>
      <c r="J74" t="inlineStr">
        <is>
          <t xml:space="preserve">Attic</t>
        </is>
      </c>
      <c r="K74" t="inlineStr">
        <is>
          <t xml:space="preserve">ES</t>
        </is>
      </c>
      <c r="L74"/>
      <c r="M74" t="inlineStr">
        <is>
          <t xml:space="preserve">Madrid</t>
        </is>
      </c>
      <c r="N74" t="inlineStr">
        <is>
          <t xml:space="preserve">Madrid</t>
        </is>
      </c>
      <c r="O74" t="inlineStr">
        <is>
          <t xml:space="preserve">Goya</t>
        </is>
      </c>
      <c r="P74"/>
      <c r="Q74"/>
      <c r="R74"/>
      <c r="S74">
        <v>1620000</v>
      </c>
      <c r="T74"/>
      <c r="U74">
        <f>IFERROR((S74-T74)/T74,"")</f>
      </c>
      <c r="V74">
        <v>49</v>
      </c>
      <c r="W74" t="inlineStr">
        <is>
          <t xml:space="preserve">130.00</t>
        </is>
      </c>
      <c r="X74"/>
      <c r="Y74"/>
      <c r="Z74">
        <f>IFERROR(S74/W74,"")</f>
      </c>
      <c r="AA74">
        <f>IFERROR(INDEX(04_Area_Stats!$C$5:$C$8,MATCH(N74,04_Area_Stats!$A$5:$A$8,0)),"")</f>
      </c>
      <c r="AB74">
        <f>IFERROR((Z74-AA74)/AA74,"")</f>
      </c>
      <c r="AC74">
        <v>3</v>
      </c>
      <c r="AD74">
        <v>2</v>
      </c>
      <c r="AE74"/>
      <c r="AF74"/>
      <c r="AG74"/>
      <c r="AH74"/>
      <c r="AI74"/>
      <c r="AJ74"/>
      <c r="AK74"/>
      <c r="AL74"/>
      <c r="AM74"/>
      <c r="AN74"/>
      <c r="AO74"/>
      <c r="AP74"/>
      <c r="AQ74"/>
      <c r="AR74"/>
      <c r="AS74"/>
      <c r="AT74">
        <f>IFERROR(INDEX(04_Area_Stats!$E$5:$E$8,MATCH(N74,04_Area_Stats!$A$5:$A$8,0)),"")</f>
      </c>
      <c r="AU74">
        <f>IFERROR(ROUND(W74*AT74,0),"")</f>
      </c>
      <c r="AV74">
        <f>IFERROR(AU74*12/S74,"")</f>
      </c>
      <c r="AW74">
        <f>IFERROR(ROUND(100*(03_Assumptions!$B$18*MIN(AV74/03_Assumptions!$B$13,1)+03_Assumptions!$B$19*MIN(MAX(-AB74/0.25,0),1)+03_Assumptions!$B$20*IFERROR(INDEX(03_Assumptions!$B$28:$B$33,MATCH(AG74,03_Assumptions!$A$28:$A$33,0)),0.5)+03_Assumptions!$B$21*MIN(V74/180,1)+03_Assumptions!$B$22*(COUNTIF(AI74:AQ74,"Y")/9)),0),"")</f>
      </c>
      <c r="AX74"/>
      <c r="AY74"/>
      <c r="AZ74"/>
      <c r="BA74" t="inlineStr">
        <is>
          <t xml:space="preserve">https://images.habimg.com/imgh/56743-42/atico-en-venta-reformado-amueblado-con-terraza-y-trastero-en-go-madrid_f8a5ccd4-ccf2-4012-9584-ba97c261b3ff.jpg</t>
        </is>
      </c>
      <c r="BB74"/>
      <c r="BC74">
        <v>1</v>
      </c>
      <c r="BD74"/>
      <c r="BE74">
        <v>0</v>
      </c>
      <c r="BF74"/>
      <c r="BG74"/>
      <c r="BH74"/>
      <c r="BI74"/>
      <c r="BJ74"/>
      <c r="BK74"/>
      <c r="BL74" t="inlineStr">
        <is>
          <t xml:space="preserve">Mycket begränsad information tillgänglig: endast en platsreferens (Madrid - Goya-området) anges i annonsen. Inga egenskapsdetaljer såsom storlek, rum, skick eller bekvämligheter ingår i beskrivningen.</t>
        </is>
      </c>
      <c r="BM74"/>
      <c r="BN74"/>
    </row>
    <row r="75">
      <c r="A75" t="inlineStr">
        <is>
          <t xml:space="preserve">HTC-56743000000045</t>
        </is>
      </c>
      <c r="B75" t="inlineStr">
        <is>
          <t xml:space="preserve">Habitaclia</t>
        </is>
      </c>
      <c r="C75" t="inlineStr">
        <is>
          <t xml:space="preserve">56743000000045</t>
        </is>
      </c>
      <c r="D75" t="inlineStr">
        <is>
          <t xml:space="preserve">https://www.habitaclia.com/comprar-piso-en_venta_exterior_con_6_balcones_a_la_calle_en_palacio_palacio-madrid-i56743000000045.htm</t>
        </is>
      </c>
      <c r="E75" t="inlineStr">
        <is>
          <t xml:space="preserve">2026-08-28</t>
        </is>
      </c>
      <c r="F75" t="inlineStr">
        <is>
          <t xml:space="preserve">2026-08-31</t>
        </is>
      </c>
      <c r="G75" t="inlineStr">
        <is>
          <t xml:space="preserve">New</t>
        </is>
      </c>
      <c r="H75" t="inlineStr">
        <is>
          <t xml:space="preserve">Piso Cuesta de santo domingo. Piso en venta exterior con 6 balcones a la calle en palacio</t>
        </is>
      </c>
      <c r="I75" t="inlineStr">
        <is>
          <t xml:space="preserve">Sale</t>
        </is>
      </c>
      <c r="J75" t="inlineStr">
        <is>
          <t xml:space="preserve">Apartment</t>
        </is>
      </c>
      <c r="K75" t="inlineStr">
        <is>
          <t xml:space="preserve">ES</t>
        </is>
      </c>
      <c r="L75"/>
      <c r="M75" t="inlineStr">
        <is>
          <t xml:space="preserve">Madrid</t>
        </is>
      </c>
      <c r="N75" t="inlineStr">
        <is>
          <t xml:space="preserve">Madrid</t>
        </is>
      </c>
      <c r="O75" t="inlineStr">
        <is>
          <t xml:space="preserve">Palacio</t>
        </is>
      </c>
      <c r="P75"/>
      <c r="Q75"/>
      <c r="R75"/>
      <c r="S75">
        <v>1295000</v>
      </c>
      <c r="T75"/>
      <c r="U75">
        <f>IFERROR((S75-T75)/T75,"")</f>
      </c>
      <c r="V75">
        <v>49</v>
      </c>
      <c r="W75" t="inlineStr">
        <is>
          <t xml:space="preserve">115.00</t>
        </is>
      </c>
      <c r="X75"/>
      <c r="Y75"/>
      <c r="Z75">
        <f>IFERROR(S75/W75,"")</f>
      </c>
      <c r="AA75">
        <f>IFERROR(INDEX(04_Area_Stats!$C$5:$C$8,MATCH(N75,04_Area_Stats!$A$5:$A$8,0)),"")</f>
      </c>
      <c r="AB75">
        <f>IFERROR((Z75-AA75)/AA75,"")</f>
      </c>
      <c r="AC75">
        <v>2</v>
      </c>
      <c r="AD75">
        <v>3</v>
      </c>
      <c r="AE75"/>
      <c r="AF75"/>
      <c r="AG75"/>
      <c r="AH75"/>
      <c r="AI75"/>
      <c r="AJ75"/>
      <c r="AK75"/>
      <c r="AL75"/>
      <c r="AM75"/>
      <c r="AN75"/>
      <c r="AO75"/>
      <c r="AP75"/>
      <c r="AQ75"/>
      <c r="AR75"/>
      <c r="AS75"/>
      <c r="AT75">
        <f>IFERROR(INDEX(04_Area_Stats!$E$5:$E$8,MATCH(N75,04_Area_Stats!$A$5:$A$8,0)),"")</f>
      </c>
      <c r="AU75">
        <f>IFERROR(ROUND(W75*AT75,0),"")</f>
      </c>
      <c r="AV75">
        <f>IFERROR(AU75*12/S75,"")</f>
      </c>
      <c r="AW75">
        <f>IFERROR(ROUND(100*(03_Assumptions!$B$18*MIN(AV75/03_Assumptions!$B$13,1)+03_Assumptions!$B$19*MIN(MAX(-AB75/0.25,0),1)+03_Assumptions!$B$20*IFERROR(INDEX(03_Assumptions!$B$28:$B$33,MATCH(AG75,03_Assumptions!$A$28:$A$33,0)),0.5)+03_Assumptions!$B$21*MIN(V75/180,1)+03_Assumptions!$B$22*(COUNTIF(AI75:AQ75,"Y")/9)),0),"")</f>
      </c>
      <c r="AX75"/>
      <c r="AY75"/>
      <c r="AZ75"/>
      <c r="BA75" t="inlineStr">
        <is>
          <t xml:space="preserve">https://images.habimg.com/imgh/56743-45/piso-en-venta-exterior-con-6-balcones-a-la-calle-en-palacio-madrid_0c474f5a-494a-46fc-9dd6-c6d248c52d10.jpg</t>
        </is>
      </c>
      <c r="BB75"/>
      <c r="BC75">
        <v>1</v>
      </c>
      <c r="BD75"/>
      <c r="BE75">
        <v>0</v>
      </c>
      <c r="BF75"/>
      <c r="BG75"/>
      <c r="BH75"/>
      <c r="BI75"/>
      <c r="BJ75"/>
      <c r="BK75"/>
      <c r="BL75"/>
      <c r="BM75"/>
      <c r="BN75"/>
    </row>
    <row r="76">
      <c r="A76" t="inlineStr">
        <is>
          <t xml:space="preserve">HTC-16408000001406</t>
        </is>
      </c>
      <c r="B76" t="inlineStr">
        <is>
          <t xml:space="preserve">Habitaclia</t>
        </is>
      </c>
      <c r="C76" t="inlineStr">
        <is>
          <t xml:space="preserve">16408000001406</t>
        </is>
      </c>
      <c r="D76" t="inlineStr">
        <is>
          <t xml:space="preserve">https://www.habitaclia.com/comprar-piso-exclusivo_de_210_m2_en_zona_palacio_palacio-madrid-i16408000001406.htm</t>
        </is>
      </c>
      <c r="E76" t="inlineStr">
        <is>
          <t xml:space="preserve">2026-08-28</t>
        </is>
      </c>
      <c r="F76" t="inlineStr">
        <is>
          <t xml:space="preserve">2026-08-31</t>
        </is>
      </c>
      <c r="G76" t="inlineStr">
        <is>
          <t xml:space="preserve">New</t>
        </is>
      </c>
      <c r="H76" t="inlineStr">
        <is>
          <t xml:space="preserve">Piso Calle de santiago. Exclusivo piso de 210 m² en zona palacio</t>
        </is>
      </c>
      <c r="I76" t="inlineStr">
        <is>
          <t xml:space="preserve">Sale</t>
        </is>
      </c>
      <c r="J76" t="inlineStr">
        <is>
          <t xml:space="preserve">Apartment</t>
        </is>
      </c>
      <c r="K76" t="inlineStr">
        <is>
          <t xml:space="preserve">ES</t>
        </is>
      </c>
      <c r="L76"/>
      <c r="M76" t="inlineStr">
        <is>
          <t xml:space="preserve">Madrid</t>
        </is>
      </c>
      <c r="N76" t="inlineStr">
        <is>
          <t xml:space="preserve">Madrid</t>
        </is>
      </c>
      <c r="O76" t="inlineStr">
        <is>
          <t xml:space="preserve">Palacio</t>
        </is>
      </c>
      <c r="P76"/>
      <c r="Q76"/>
      <c r="R76"/>
      <c r="S76">
        <v>1950000</v>
      </c>
      <c r="T76"/>
      <c r="U76">
        <f>IFERROR((S76-T76)/T76,"")</f>
      </c>
      <c r="V76">
        <v>49</v>
      </c>
      <c r="W76" t="inlineStr">
        <is>
          <t xml:space="preserve">210.00</t>
        </is>
      </c>
      <c r="X76"/>
      <c r="Y76"/>
      <c r="Z76">
        <f>IFERROR(S76/W76,"")</f>
      </c>
      <c r="AA76">
        <f>IFERROR(INDEX(04_Area_Stats!$C$5:$C$8,MATCH(N76,04_Area_Stats!$A$5:$A$8,0)),"")</f>
      </c>
      <c r="AB76">
        <f>IFERROR((Z76-AA76)/AA76,"")</f>
      </c>
      <c r="AC76">
        <v>6</v>
      </c>
      <c r="AD76">
        <v>2</v>
      </c>
      <c r="AE76"/>
      <c r="AF76"/>
      <c r="AG76"/>
      <c r="AH76"/>
      <c r="AI76"/>
      <c r="AJ76"/>
      <c r="AK76"/>
      <c r="AL76"/>
      <c r="AM76"/>
      <c r="AN76"/>
      <c r="AO76"/>
      <c r="AP76"/>
      <c r="AQ76"/>
      <c r="AR76"/>
      <c r="AS76"/>
      <c r="AT76">
        <f>IFERROR(INDEX(04_Area_Stats!$E$5:$E$8,MATCH(N76,04_Area_Stats!$A$5:$A$8,0)),"")</f>
      </c>
      <c r="AU76">
        <f>IFERROR(ROUND(W76*AT76,0),"")</f>
      </c>
      <c r="AV76">
        <f>IFERROR(AU76*12/S76,"")</f>
      </c>
      <c r="AW76">
        <f>IFERROR(ROUND(100*(03_Assumptions!$B$18*MIN(AV76/03_Assumptions!$B$13,1)+03_Assumptions!$B$19*MIN(MAX(-AB76/0.25,0),1)+03_Assumptions!$B$20*IFERROR(INDEX(03_Assumptions!$B$28:$B$33,MATCH(AG76,03_Assumptions!$A$28:$A$33,0)),0.5)+03_Assumptions!$B$21*MIN(V76/180,1)+03_Assumptions!$B$22*(COUNTIF(AI76:AQ76,"Y")/9)),0),"")</f>
      </c>
      <c r="AX76"/>
      <c r="AY76"/>
      <c r="AZ76"/>
      <c r="BA76" t="inlineStr">
        <is>
          <t xml:space="preserve">https://images.habimg.com/imgh/16408-1406/exclusivo-piso-de-210-m2-en-zona-palacio-madrid_f70a3434-0c33-44d8-aade-fcfb5eb06e25.jpg</t>
        </is>
      </c>
      <c r="BB76"/>
      <c r="BC76">
        <v>1</v>
      </c>
      <c r="BD76"/>
      <c r="BE76">
        <v>0</v>
      </c>
      <c r="BF76"/>
      <c r="BG76"/>
      <c r="BH76"/>
      <c r="BI76"/>
      <c r="BJ76"/>
      <c r="BK76"/>
      <c r="BL76" t="inlineStr">
        <is>
          <t xml:space="preserve">Mycket liten information är tillgänglig för denna 210 m² stor lägenhet i Madrids Palacio-område förutom dess storlek. Inga detaljer om skick, layout, bekvämligheter eller pris tillhandahålls.</t>
        </is>
      </c>
      <c r="BM76"/>
      <c r="BN76"/>
    </row>
    <row r="77">
      <c r="A77" t="inlineStr">
        <is>
          <t xml:space="preserve">HTC-39921000000608</t>
        </is>
      </c>
      <c r="B77" t="inlineStr">
        <is>
          <t xml:space="preserve">Habitaclia</t>
        </is>
      </c>
      <c r="C77" t="inlineStr">
        <is>
          <t xml:space="preserve">39921000000608</t>
        </is>
      </c>
      <c r="D77" t="inlineStr">
        <is>
          <t xml:space="preserve">https://www.habitaclia.com/comprar-piso-exterior_en_venta_totalmente_reformado_en_goya_goya-madrid-i39921000000608.htm</t>
        </is>
      </c>
      <c r="E77" t="inlineStr">
        <is>
          <t xml:space="preserve">2026-08-28</t>
        </is>
      </c>
      <c r="F77" t="inlineStr">
        <is>
          <t xml:space="preserve">2026-08-31</t>
        </is>
      </c>
      <c r="G77" t="inlineStr">
        <is>
          <t xml:space="preserve">New</t>
        </is>
      </c>
      <c r="H77" t="inlineStr">
        <is>
          <t xml:space="preserve">Piso Calle de las mártires concepcionistas. Piso exterior en venta totalmente reformado en goya, madrid</t>
        </is>
      </c>
      <c r="I77" t="inlineStr">
        <is>
          <t xml:space="preserve">Sale</t>
        </is>
      </c>
      <c r="J77" t="inlineStr">
        <is>
          <t xml:space="preserve">Apartment</t>
        </is>
      </c>
      <c r="K77" t="inlineStr">
        <is>
          <t xml:space="preserve">ES</t>
        </is>
      </c>
      <c r="L77"/>
      <c r="M77" t="inlineStr">
        <is>
          <t xml:space="preserve">Madrid</t>
        </is>
      </c>
      <c r="N77" t="inlineStr">
        <is>
          <t xml:space="preserve">Madrid</t>
        </is>
      </c>
      <c r="O77" t="inlineStr">
        <is>
          <t xml:space="preserve">Goya</t>
        </is>
      </c>
      <c r="P77"/>
      <c r="Q77"/>
      <c r="R77"/>
      <c r="S77">
        <v>2495000</v>
      </c>
      <c r="T77"/>
      <c r="U77">
        <f>IFERROR((S77-T77)/T77,"")</f>
      </c>
      <c r="V77">
        <v>49</v>
      </c>
      <c r="W77" t="inlineStr">
        <is>
          <t xml:space="preserve">286.00</t>
        </is>
      </c>
      <c r="X77"/>
      <c r="Y77"/>
      <c r="Z77">
        <f>IFERROR(S77/W77,"")</f>
      </c>
      <c r="AA77">
        <f>IFERROR(INDEX(04_Area_Stats!$C$5:$C$8,MATCH(N77,04_Area_Stats!$A$5:$A$8,0)),"")</f>
      </c>
      <c r="AB77">
        <f>IFERROR((Z77-AA77)/AA77,"")</f>
      </c>
      <c r="AC77">
        <v>4</v>
      </c>
      <c r="AD77">
        <v>5</v>
      </c>
      <c r="AE77"/>
      <c r="AF77"/>
      <c r="AG77"/>
      <c r="AH77"/>
      <c r="AI77"/>
      <c r="AJ77"/>
      <c r="AK77"/>
      <c r="AL77"/>
      <c r="AM77"/>
      <c r="AN77"/>
      <c r="AO77"/>
      <c r="AP77"/>
      <c r="AQ77"/>
      <c r="AR77"/>
      <c r="AS77"/>
      <c r="AT77">
        <f>IFERROR(INDEX(04_Area_Stats!$E$5:$E$8,MATCH(N77,04_Area_Stats!$A$5:$A$8,0)),"")</f>
      </c>
      <c r="AU77">
        <f>IFERROR(ROUND(W77*AT77,0),"")</f>
      </c>
      <c r="AV77">
        <f>IFERROR(AU77*12/S77,"")</f>
      </c>
      <c r="AW77">
        <f>IFERROR(ROUND(100*(03_Assumptions!$B$18*MIN(AV77/03_Assumptions!$B$13,1)+03_Assumptions!$B$19*MIN(MAX(-AB77/0.25,0),1)+03_Assumptions!$B$20*IFERROR(INDEX(03_Assumptions!$B$28:$B$33,MATCH(AG77,03_Assumptions!$A$28:$A$33,0)),0.5)+03_Assumptions!$B$21*MIN(V77/180,1)+03_Assumptions!$B$22*(COUNTIF(AI77:AQ77,"Y")/9)),0),"")</f>
      </c>
      <c r="AX77"/>
      <c r="AY77"/>
      <c r="AZ77"/>
      <c r="BA77" t="inlineStr">
        <is>
          <t xml:space="preserve">https://images.habimg.com/imgh/39921-608/piso-exterior-en-venta-totalmente-reformado-en-goya-madrid-madrid_61897a0a-ba82-413b-b469-def665e983a6.jpg</t>
        </is>
      </c>
      <c r="BB77"/>
      <c r="BC77">
        <v>1</v>
      </c>
      <c r="BD77"/>
      <c r="BE77">
        <v>0</v>
      </c>
      <c r="BF77"/>
      <c r="BG77"/>
      <c r="BH77"/>
      <c r="BI77"/>
      <c r="BJ77"/>
      <c r="BK77"/>
      <c r="BL77" t="inlineStr">
        <is>
          <t xml:space="preserve">Mycket begränsad information tillgänglig — endast platsen (Madrid, Goya-området på Calle de las Mártires Concepcionistas) är angiven. Inga egenskapsspecifikationer, egenskaper, pris eller andra detaljer är upplysta.</t>
        </is>
      </c>
      <c r="BM77"/>
      <c r="BN77"/>
    </row>
    <row r="78">
      <c r="A78" t="inlineStr">
        <is>
          <t xml:space="preserve">FTC-188320149</t>
        </is>
      </c>
      <c r="B78" t="inlineStr">
        <is>
          <t xml:space="preserve">Fotocasa</t>
        </is>
      </c>
      <c r="C78" t="inlineStr">
        <is>
          <t xml:space="preserve">188320149</t>
        </is>
      </c>
      <c r="D78" t="inlineStr">
        <is>
          <t xml:space="preserve">https://www.fotocasa.es/es/alquiler/vivienda/madrid-capital/aire-acondicionado-calefaccion-patio-amueblado/188320149/d?from=list&amp;multimedia=image&amp;isGalleryOpen=true&amp;isZoomGalleryOpen=true</t>
        </is>
      </c>
      <c r="E78" t="inlineStr">
        <is>
          <t xml:space="preserve">2026-08-28</t>
        </is>
      </c>
      <c r="F78" t="inlineStr">
        <is>
          <t xml:space="preserve">2026-08-28</t>
        </is>
      </c>
      <c r="G78" t="inlineStr">
        <is>
          <t xml:space="preserve">New</t>
        </is>
      </c>
      <c r="H78" t="inlineStr">
        <is>
          <t xml:space="preserve">Piso en Calle del General Oráa, 20, Castellana</t>
        </is>
      </c>
      <c r="I78" t="inlineStr">
        <is>
          <t xml:space="preserve">Rent</t>
        </is>
      </c>
      <c r="J78" t="inlineStr">
        <is>
          <t xml:space="preserve">Vivienda</t>
        </is>
      </c>
      <c r="K78" t="inlineStr">
        <is>
          <t xml:space="preserve">ES</t>
        </is>
      </c>
      <c r="L78"/>
      <c r="M78"/>
      <c r="N78" t="inlineStr">
        <is>
          <t xml:space="preserve">Madrid Capital</t>
        </is>
      </c>
      <c r="O78"/>
      <c r="P78"/>
      <c r="Q78"/>
      <c r="R78"/>
      <c r="S78">
        <v>1590</v>
      </c>
      <c r="T78"/>
      <c r="U78">
        <f>IFERROR((S78-T78)/T78,"")</f>
      </c>
      <c r="V78">
        <v>49</v>
      </c>
      <c r="W78" t="inlineStr">
        <is>
          <t xml:space="preserve">60.00</t>
        </is>
      </c>
      <c r="X78"/>
      <c r="Y78"/>
      <c r="Z78">
        <f>IFERROR(S78/W78,"")</f>
      </c>
      <c r="AA78">
        <f>IFERROR(INDEX(04_Area_Stats!$C$5:$C$8,MATCH(N78,04_Area_Stats!$A$5:$A$8,0)),"")</f>
      </c>
      <c r="AB78">
        <f>IFERROR((Z78-AA78)/AA78,"")</f>
      </c>
      <c r="AC78">
        <v>1</v>
      </c>
      <c r="AD78">
        <v>1</v>
      </c>
      <c r="AE78"/>
      <c r="AF78"/>
      <c r="AG78"/>
      <c r="AH78"/>
      <c r="AI78"/>
      <c r="AJ78"/>
      <c r="AK78"/>
      <c r="AL78"/>
      <c r="AM78"/>
      <c r="AN78"/>
      <c r="AO78"/>
      <c r="AP78" t="inlineStr">
        <is>
          <t xml:space="preserve">Y</t>
        </is>
      </c>
      <c r="AQ78"/>
      <c r="AR78"/>
      <c r="AS78"/>
      <c r="AT78">
        <f>IFERROR(INDEX(04_Area_Stats!$E$5:$E$8,MATCH(N78,04_Area_Stats!$A$5:$A$8,0)),"")</f>
      </c>
      <c r="AU78">
        <f>IFERROR(ROUND(W78*AT78,0),"")</f>
      </c>
      <c r="AV78">
        <f>IFERROR(AU78*12/S78,"")</f>
      </c>
      <c r="AW78">
        <f>IFERROR(ROUND(100*(03_Assumptions!$B$18*MIN(AV78/03_Assumptions!$B$13,1)+03_Assumptions!$B$19*MIN(MAX(-AB78/0.25,0),1)+03_Assumptions!$B$20*IFERROR(INDEX(03_Assumptions!$B$28:$B$33,MATCH(AG78,03_Assumptions!$A$28:$A$33,0)),0.5)+03_Assumptions!$B$21*MIN(V78/180,1)+03_Assumptions!$B$22*(COUNTIF(AI78:AQ78,"Y")/9)),0),"")</f>
      </c>
      <c r="AX78"/>
      <c r="AY78"/>
      <c r="AZ78"/>
      <c r="BA78" t="inlineStr">
        <is>
          <t xml:space="preserve">https://static.fotocasa.es/images/ads/2bf3c377-d67a-457e-ae9b-d14b8c14f8f0?rule=original</t>
        </is>
      </c>
      <c r="BB78"/>
      <c r="BC78">
        <v>1</v>
      </c>
      <c r="BD78"/>
      <c r="BE78">
        <v>0</v>
      </c>
      <c r="BF78"/>
      <c r="BG78"/>
      <c r="BH78"/>
      <c r="BI78"/>
      <c r="BJ78"/>
      <c r="BK78"/>
      <c r="BL78"/>
      <c r="BM78"/>
      <c r="BN78"/>
    </row>
    <row r="79">
      <c r="A79" t="inlineStr">
        <is>
          <t xml:space="preserve">FTC-190157183</t>
        </is>
      </c>
      <c r="B79" t="inlineStr">
        <is>
          <t xml:space="preserve">Fotocasa</t>
        </is>
      </c>
      <c r="C79" t="inlineStr">
        <is>
          <t xml:space="preserve">190157183</t>
        </is>
      </c>
      <c r="D79" t="inlineStr">
        <is>
          <t xml:space="preserve">https://www.fotocasa.es/es/alquiler/vivienda/madrid-capital/calefaccion-ascensor-amueblado/190157183/d?from=list&amp;multimedia=image&amp;isGalleryOpen=true&amp;isZoomGalleryOpen=true</t>
        </is>
      </c>
      <c r="E79" t="inlineStr">
        <is>
          <t xml:space="preserve">2026-08-28</t>
        </is>
      </c>
      <c r="F79" t="inlineStr">
        <is>
          <t xml:space="preserve">2026-08-28</t>
        </is>
      </c>
      <c r="G79" t="inlineStr">
        <is>
          <t xml:space="preserve">New</t>
        </is>
      </c>
      <c r="H79" t="inlineStr">
        <is>
          <t xml:space="preserve">Piso con ascensor en Calle de Gaztambide, Gaztambide</t>
        </is>
      </c>
      <c r="I79" t="inlineStr">
        <is>
          <t xml:space="preserve">Rent</t>
        </is>
      </c>
      <c r="J79" t="inlineStr">
        <is>
          <t xml:space="preserve">Vivienda</t>
        </is>
      </c>
      <c r="K79" t="inlineStr">
        <is>
          <t xml:space="preserve">ES</t>
        </is>
      </c>
      <c r="L79"/>
      <c r="M79"/>
      <c r="N79" t="inlineStr">
        <is>
          <t xml:space="preserve">Madrid Capital</t>
        </is>
      </c>
      <c r="O79"/>
      <c r="P79"/>
      <c r="Q79"/>
      <c r="R79"/>
      <c r="S79">
        <v>2700</v>
      </c>
      <c r="T79"/>
      <c r="U79">
        <f>IFERROR((S79-T79)/T79,"")</f>
      </c>
      <c r="V79">
        <v>49</v>
      </c>
      <c r="W79" t="inlineStr">
        <is>
          <t xml:space="preserve">115.00</t>
        </is>
      </c>
      <c r="X79"/>
      <c r="Y79"/>
      <c r="Z79">
        <f>IFERROR(S79/W79,"")</f>
      </c>
      <c r="AA79">
        <f>IFERROR(INDEX(04_Area_Stats!$C$5:$C$8,MATCH(N79,04_Area_Stats!$A$5:$A$8,0)),"")</f>
      </c>
      <c r="AB79">
        <f>IFERROR((Z79-AA79)/AA79,"")</f>
      </c>
      <c r="AC79">
        <v>4</v>
      </c>
      <c r="AD79">
        <v>1</v>
      </c>
      <c r="AE79"/>
      <c r="AF79"/>
      <c r="AG79"/>
      <c r="AH79"/>
      <c r="AI79" t="inlineStr">
        <is>
          <t xml:space="preserve">Y</t>
        </is>
      </c>
      <c r="AJ79"/>
      <c r="AK79"/>
      <c r="AL79"/>
      <c r="AM79"/>
      <c r="AN79"/>
      <c r="AO79"/>
      <c r="AP79"/>
      <c r="AQ79"/>
      <c r="AR79"/>
      <c r="AS79"/>
      <c r="AT79">
        <f>IFERROR(INDEX(04_Area_Stats!$E$5:$E$8,MATCH(N79,04_Area_Stats!$A$5:$A$8,0)),"")</f>
      </c>
      <c r="AU79">
        <f>IFERROR(ROUND(W79*AT79,0),"")</f>
      </c>
      <c r="AV79">
        <f>IFERROR(AU79*12/S79,"")</f>
      </c>
      <c r="AW79">
        <f>IFERROR(ROUND(100*(03_Assumptions!$B$18*MIN(AV79/03_Assumptions!$B$13,1)+03_Assumptions!$B$19*MIN(MAX(-AB79/0.25,0),1)+03_Assumptions!$B$20*IFERROR(INDEX(03_Assumptions!$B$28:$B$33,MATCH(AG79,03_Assumptions!$A$28:$A$33,0)),0.5)+03_Assumptions!$B$21*MIN(V79/180,1)+03_Assumptions!$B$22*(COUNTIF(AI79:AQ79,"Y")/9)),0),"")</f>
      </c>
      <c r="AX79"/>
      <c r="AY79"/>
      <c r="AZ79"/>
      <c r="BA79" t="inlineStr">
        <is>
          <t xml:space="preserve">https://static.fotocasa.es/images/ads/188f61da-c5ff-4b4e-b428-1ab0684912cf?rule=original</t>
        </is>
      </c>
      <c r="BB79"/>
      <c r="BC79">
        <v>1</v>
      </c>
      <c r="BD79"/>
      <c r="BE79">
        <v>0</v>
      </c>
      <c r="BF79"/>
      <c r="BG79"/>
      <c r="BH79"/>
      <c r="BI79"/>
      <c r="BJ79"/>
      <c r="BK79"/>
      <c r="BL79"/>
      <c r="BM79"/>
      <c r="BN79"/>
    </row>
    <row r="80">
      <c r="A80" t="inlineStr">
        <is>
          <t xml:space="preserve">FTC-187588896</t>
        </is>
      </c>
      <c r="B80" t="inlineStr">
        <is>
          <t xml:space="preserve">Fotocasa</t>
        </is>
      </c>
      <c r="C80" t="inlineStr">
        <is>
          <t xml:space="preserve">187588896</t>
        </is>
      </c>
      <c r="D80" t="inlineStr">
        <is>
          <t xml:space="preserve">https://www.fotocasa.es/es/alquiler/vivienda/madrid-capital/aire-acondicionado-calefaccion-ascensor-amueblado-television-internet-piscina/187588896/d?from=list&amp;multimedia=image&amp;isGalleryOpen=true&amp;isZoomGalleryOpen=true</t>
        </is>
      </c>
      <c r="E80" t="inlineStr">
        <is>
          <t xml:space="preserve">2026-08-28</t>
        </is>
      </c>
      <c r="F80" t="inlineStr">
        <is>
          <t xml:space="preserve">2026-08-28</t>
        </is>
      </c>
      <c r="G80" t="inlineStr">
        <is>
          <t xml:space="preserve">New</t>
        </is>
      </c>
      <c r="H80" t="inlineStr">
        <is>
          <t xml:space="preserve">Piso en Calle de la Ribera de Curtidores, 34, Acacias</t>
        </is>
      </c>
      <c r="I80" t="inlineStr">
        <is>
          <t xml:space="preserve">Rent</t>
        </is>
      </c>
      <c r="J80" t="inlineStr">
        <is>
          <t xml:space="preserve">Vivienda</t>
        </is>
      </c>
      <c r="K80" t="inlineStr">
        <is>
          <t xml:space="preserve">ES</t>
        </is>
      </c>
      <c r="L80"/>
      <c r="M80"/>
      <c r="N80" t="inlineStr">
        <is>
          <t xml:space="preserve">Madrid Capital</t>
        </is>
      </c>
      <c r="O80"/>
      <c r="P80"/>
      <c r="Q80"/>
      <c r="R80"/>
      <c r="S80">
        <v>2500</v>
      </c>
      <c r="T80"/>
      <c r="U80">
        <f>IFERROR((S80-T80)/T80,"")</f>
      </c>
      <c r="V80">
        <v>49</v>
      </c>
      <c r="W80" t="inlineStr">
        <is>
          <t xml:space="preserve">94.00</t>
        </is>
      </c>
      <c r="X80"/>
      <c r="Y80"/>
      <c r="Z80">
        <f>IFERROR(S80/W80,"")</f>
      </c>
      <c r="AA80">
        <f>IFERROR(INDEX(04_Area_Stats!$C$5:$C$8,MATCH(N80,04_Area_Stats!$A$5:$A$8,0)),"")</f>
      </c>
      <c r="AB80">
        <f>IFERROR((Z80-AA80)/AA80,"")</f>
      </c>
      <c r="AC80">
        <v>2</v>
      </c>
      <c r="AD80">
        <v>2</v>
      </c>
      <c r="AE80"/>
      <c r="AF80"/>
      <c r="AG80"/>
      <c r="AH80"/>
      <c r="AI80" t="inlineStr">
        <is>
          <t xml:space="preserve">Y</t>
        </is>
      </c>
      <c r="AJ80"/>
      <c r="AK80"/>
      <c r="AL80"/>
      <c r="AM80"/>
      <c r="AN80"/>
      <c r="AO80"/>
      <c r="AP80" t="inlineStr">
        <is>
          <t xml:space="preserve">Y</t>
        </is>
      </c>
      <c r="AQ80"/>
      <c r="AR80"/>
      <c r="AS80"/>
      <c r="AT80">
        <f>IFERROR(INDEX(04_Area_Stats!$E$5:$E$8,MATCH(N80,04_Area_Stats!$A$5:$A$8,0)),"")</f>
      </c>
      <c r="AU80">
        <f>IFERROR(ROUND(W80*AT80,0),"")</f>
      </c>
      <c r="AV80">
        <f>IFERROR(AU80*12/S80,"")</f>
      </c>
      <c r="AW80">
        <f>IFERROR(ROUND(100*(03_Assumptions!$B$18*MIN(AV80/03_Assumptions!$B$13,1)+03_Assumptions!$B$19*MIN(MAX(-AB80/0.25,0),1)+03_Assumptions!$B$20*IFERROR(INDEX(03_Assumptions!$B$28:$B$33,MATCH(AG80,03_Assumptions!$A$28:$A$33,0)),0.5)+03_Assumptions!$B$21*MIN(V80/180,1)+03_Assumptions!$B$22*(COUNTIF(AI80:AQ80,"Y")/9)),0),"")</f>
      </c>
      <c r="AX80"/>
      <c r="AY80"/>
      <c r="AZ80"/>
      <c r="BA80" t="inlineStr">
        <is>
          <t xml:space="preserve">https://static.fotocasa.es/images/ads/81f8d40d-9d07-4136-bae7-76fba43af42a?rule=original</t>
        </is>
      </c>
      <c r="BB80"/>
      <c r="BC80">
        <v>1</v>
      </c>
      <c r="BD80"/>
      <c r="BE80">
        <v>0</v>
      </c>
      <c r="BF80"/>
      <c r="BG80"/>
      <c r="BH80"/>
      <c r="BI80"/>
      <c r="BJ80"/>
      <c r="BK80"/>
      <c r="BL80"/>
      <c r="BM80"/>
      <c r="BN80"/>
    </row>
    <row r="81">
      <c r="A81" t="inlineStr">
        <is>
          <t xml:space="preserve">FTC-187678593</t>
        </is>
      </c>
      <c r="B81" t="inlineStr">
        <is>
          <t xml:space="preserve">Fotocasa</t>
        </is>
      </c>
      <c r="C81" t="inlineStr">
        <is>
          <t xml:space="preserve">187678593</t>
        </is>
      </c>
      <c r="D81" t="inlineStr">
        <is>
          <t xml:space="preserve">https://www.fotocasa.es/es/alquiler/vivienda/madrid-capital/aire-acondicionado-parking-terraza-zona-comunitaria-ascensor-se-aceptan-mascotas-piscina-no-amueblado/187678593/d?from=list&amp;multimedia=image&amp;isGalleryOpen=true&amp;isZoomGalleryOpen=true</t>
        </is>
      </c>
      <c r="E81" t="inlineStr">
        <is>
          <t xml:space="preserve">2026-08-28</t>
        </is>
      </c>
      <c r="F81" t="inlineStr">
        <is>
          <t xml:space="preserve">2026-08-28</t>
        </is>
      </c>
      <c r="G81" t="inlineStr">
        <is>
          <t xml:space="preserve">New</t>
        </is>
      </c>
      <c r="H81" t="inlineStr">
        <is>
          <t xml:space="preserve">Piso en Calle de Juan Ignacio Luca de Tena, 28, Salvador</t>
        </is>
      </c>
      <c r="I81" t="inlineStr">
        <is>
          <t xml:space="preserve">Rent</t>
        </is>
      </c>
      <c r="J81" t="inlineStr">
        <is>
          <t xml:space="preserve">Vivienda</t>
        </is>
      </c>
      <c r="K81" t="inlineStr">
        <is>
          <t xml:space="preserve">ES</t>
        </is>
      </c>
      <c r="L81"/>
      <c r="M81"/>
      <c r="N81" t="inlineStr">
        <is>
          <t xml:space="preserve">Madrid Capital</t>
        </is>
      </c>
      <c r="O81"/>
      <c r="P81"/>
      <c r="Q81"/>
      <c r="R81"/>
      <c r="S81">
        <v>1825</v>
      </c>
      <c r="T81"/>
      <c r="U81">
        <f>IFERROR((S81-T81)/T81,"")</f>
      </c>
      <c r="V81">
        <v>49</v>
      </c>
      <c r="W81" t="inlineStr">
        <is>
          <t xml:space="preserve">81.00</t>
        </is>
      </c>
      <c r="X81"/>
      <c r="Y81"/>
      <c r="Z81">
        <f>IFERROR(S81/W81,"")</f>
      </c>
      <c r="AA81">
        <f>IFERROR(INDEX(04_Area_Stats!$C$5:$C$8,MATCH(N81,04_Area_Stats!$A$5:$A$8,0)),"")</f>
      </c>
      <c r="AB81">
        <f>IFERROR((Z81-AA81)/AA81,"")</f>
      </c>
      <c r="AC81">
        <v>2</v>
      </c>
      <c r="AD81">
        <v>2</v>
      </c>
      <c r="AE81"/>
      <c r="AF81"/>
      <c r="AG81"/>
      <c r="AH81"/>
      <c r="AI81" t="inlineStr">
        <is>
          <t xml:space="preserve">Y</t>
        </is>
      </c>
      <c r="AJ81" t="inlineStr">
        <is>
          <t xml:space="preserve">Y</t>
        </is>
      </c>
      <c r="AK81"/>
      <c r="AL81"/>
      <c r="AM81" t="inlineStr">
        <is>
          <t xml:space="preserve">Y</t>
        </is>
      </c>
      <c r="AN81"/>
      <c r="AO81"/>
      <c r="AP81" t="inlineStr">
        <is>
          <t xml:space="preserve">Y</t>
        </is>
      </c>
      <c r="AQ81"/>
      <c r="AR81"/>
      <c r="AS81"/>
      <c r="AT81">
        <f>IFERROR(INDEX(04_Area_Stats!$E$5:$E$8,MATCH(N81,04_Area_Stats!$A$5:$A$8,0)),"")</f>
      </c>
      <c r="AU81">
        <f>IFERROR(ROUND(W81*AT81,0),"")</f>
      </c>
      <c r="AV81">
        <f>IFERROR(AU81*12/S81,"")</f>
      </c>
      <c r="AW81">
        <f>IFERROR(ROUND(100*(03_Assumptions!$B$18*MIN(AV81/03_Assumptions!$B$13,1)+03_Assumptions!$B$19*MIN(MAX(-AB81/0.25,0),1)+03_Assumptions!$B$20*IFERROR(INDEX(03_Assumptions!$B$28:$B$33,MATCH(AG81,03_Assumptions!$A$28:$A$33,0)),0.5)+03_Assumptions!$B$21*MIN(V81/180,1)+03_Assumptions!$B$22*(COUNTIF(AI81:AQ81,"Y")/9)),0),"")</f>
      </c>
      <c r="AX81"/>
      <c r="AY81"/>
      <c r="AZ81"/>
      <c r="BA81" t="inlineStr">
        <is>
          <t xml:space="preserve">https://static.fotocasa.es/images/ads/a9c056e6-1842-440e-b66b-98a434028091?rule=original</t>
        </is>
      </c>
      <c r="BB81"/>
      <c r="BC81">
        <v>1</v>
      </c>
      <c r="BD81"/>
      <c r="BE81">
        <v>0</v>
      </c>
      <c r="BF81"/>
      <c r="BG81"/>
      <c r="BH81"/>
      <c r="BI81"/>
      <c r="BJ81"/>
      <c r="BK81"/>
      <c r="BL81"/>
      <c r="BM81"/>
      <c r="BN81"/>
    </row>
    <row r="82">
      <c r="A82" t="inlineStr">
        <is>
          <t xml:space="preserve">FTC-184124742</t>
        </is>
      </c>
      <c r="B82" t="inlineStr">
        <is>
          <t xml:space="preserve">Fotocasa</t>
        </is>
      </c>
      <c r="C82" t="inlineStr">
        <is>
          <t xml:space="preserve">184124742</t>
        </is>
      </c>
      <c r="D82" t="inlineStr">
        <is>
          <t xml:space="preserve">https://www.fotocasa.es/es/alquiler/vivienda/madrid-capital/aire-acondicionado-calefaccion-ascensor-patio-amueblado-se-aceptan-mascotas/184124742/d</t>
        </is>
      </c>
      <c r="E82" t="inlineStr">
        <is>
          <t xml:space="preserve">2026-08-28</t>
        </is>
      </c>
      <c r="F82" t="inlineStr">
        <is>
          <t xml:space="preserve">2026-08-28</t>
        </is>
      </c>
      <c r="G82" t="inlineStr">
        <is>
          <t xml:space="preserve">New</t>
        </is>
      </c>
      <c r="H82" t="inlineStr">
        <is>
          <t xml:space="preserve">Apartamento con ascensor en Ponzano, Ríos Rosas - Nuevos Ministerios</t>
        </is>
      </c>
      <c r="I82" t="inlineStr">
        <is>
          <t xml:space="preserve">Rent</t>
        </is>
      </c>
      <c r="J82" t="inlineStr">
        <is>
          <t xml:space="preserve">Vivienda</t>
        </is>
      </c>
      <c r="K82" t="inlineStr">
        <is>
          <t xml:space="preserve">ES</t>
        </is>
      </c>
      <c r="L82"/>
      <c r="M82"/>
      <c r="N82" t="inlineStr">
        <is>
          <t xml:space="preserve">Madrid Capital</t>
        </is>
      </c>
      <c r="O82"/>
      <c r="P82"/>
      <c r="Q82"/>
      <c r="R82"/>
      <c r="S82">
        <v>2600</v>
      </c>
      <c r="T82"/>
      <c r="U82">
        <f>IFERROR((S82-T82)/T82,"")</f>
      </c>
      <c r="V82">
        <v>49</v>
      </c>
      <c r="W82" t="inlineStr">
        <is>
          <t xml:space="preserve">50.00</t>
        </is>
      </c>
      <c r="X82"/>
      <c r="Y82"/>
      <c r="Z82">
        <f>IFERROR(S82/W82,"")</f>
      </c>
      <c r="AA82">
        <f>IFERROR(INDEX(04_Area_Stats!$C$5:$C$8,MATCH(N82,04_Area_Stats!$A$5:$A$8,0)),"")</f>
      </c>
      <c r="AB82">
        <f>IFERROR((Z82-AA82)/AA82,"")</f>
      </c>
      <c r="AC82"/>
      <c r="AD82">
        <v>1</v>
      </c>
      <c r="AE82"/>
      <c r="AF82"/>
      <c r="AG82"/>
      <c r="AH82"/>
      <c r="AI82" t="inlineStr">
        <is>
          <t xml:space="preserve">Y</t>
        </is>
      </c>
      <c r="AJ82"/>
      <c r="AK82"/>
      <c r="AL82"/>
      <c r="AM82"/>
      <c r="AN82"/>
      <c r="AO82"/>
      <c r="AP82" t="inlineStr">
        <is>
          <t xml:space="preserve">Y</t>
        </is>
      </c>
      <c r="AQ82"/>
      <c r="AR82"/>
      <c r="AS82"/>
      <c r="AT82">
        <f>IFERROR(INDEX(04_Area_Stats!$E$5:$E$8,MATCH(N82,04_Area_Stats!$A$5:$A$8,0)),"")</f>
      </c>
      <c r="AU82">
        <f>IFERROR(ROUND(W82*AT82,0),"")</f>
      </c>
      <c r="AV82">
        <f>IFERROR(AU82*12/S82,"")</f>
      </c>
      <c r="AW82">
        <f>IFERROR(ROUND(100*(03_Assumptions!$B$18*MIN(AV82/03_Assumptions!$B$13,1)+03_Assumptions!$B$19*MIN(MAX(-AB82/0.25,0),1)+03_Assumptions!$B$20*IFERROR(INDEX(03_Assumptions!$B$28:$B$33,MATCH(AG82,03_Assumptions!$A$28:$A$33,0)),0.5)+03_Assumptions!$B$21*MIN(V82/180,1)+03_Assumptions!$B$22*(COUNTIF(AI82:AQ82,"Y")/9)),0),"")</f>
      </c>
      <c r="AX82"/>
      <c r="AY82"/>
      <c r="AZ82"/>
      <c r="BA82" t="inlineStr">
        <is>
          <t xml:space="preserve">https://static.fotocasa.es/images/ads/c393ce7b-7989-4a6c-be30-1c29417442ed?rule=original</t>
        </is>
      </c>
      <c r="BB82"/>
      <c r="BC82">
        <v>1</v>
      </c>
      <c r="BD82"/>
      <c r="BE82">
        <v>0</v>
      </c>
      <c r="BF82"/>
      <c r="BG82"/>
      <c r="BH82"/>
      <c r="BI82"/>
      <c r="BJ82"/>
      <c r="BK82"/>
      <c r="BL82"/>
      <c r="BM82"/>
      <c r="BN82"/>
    </row>
    <row r="83">
      <c r="A83" t="inlineStr">
        <is>
          <t xml:space="preserve">IDL-112392318</t>
        </is>
      </c>
      <c r="B83" t="inlineStr">
        <is>
          <t xml:space="preserve">Idealista</t>
        </is>
      </c>
      <c r="C83" t="inlineStr">
        <is>
          <t xml:space="preserve">112392318</t>
        </is>
      </c>
      <c r="D83" t="inlineStr">
        <is>
          <t xml:space="preserve">https://www.idealista.com/obra-nueva/112392318/</t>
        </is>
      </c>
      <c r="E83" t="inlineStr">
        <is>
          <t xml:space="preserve">2026-08-28</t>
        </is>
      </c>
      <c r="F83" t="inlineStr">
        <is>
          <t xml:space="preserve">2026-09-10</t>
        </is>
      </c>
      <c r="G83" t="inlineStr">
        <is>
          <t xml:space="preserve">New</t>
        </is>
      </c>
      <c r="H83" t="inlineStr">
        <is>
          <t xml:space="preserve">Flat / apartment in Rodeo Alto-Guadaiza-La Campana, Marbella</t>
        </is>
      </c>
      <c r="I83" t="inlineStr">
        <is>
          <t xml:space="preserve">Sale</t>
        </is>
      </c>
      <c r="J83" t="inlineStr">
        <is>
          <t xml:space="preserve">Flat</t>
        </is>
      </c>
      <c r="K83" t="inlineStr">
        <is>
          <t xml:space="preserve">ES</t>
        </is>
      </c>
      <c r="L83"/>
      <c r="M83" t="inlineStr">
        <is>
          <t xml:space="preserve">Málaga</t>
        </is>
      </c>
      <c r="N83" t="inlineStr">
        <is>
          <t xml:space="preserve">Marbella</t>
        </is>
      </c>
      <c r="O83" t="inlineStr">
        <is>
          <t xml:space="preserve">Nueva Andalucía</t>
        </is>
      </c>
      <c r="P83"/>
      <c r="Q83" t="inlineStr">
        <is>
          <t xml:space="preserve">36.4995549</t>
        </is>
      </c>
      <c r="R83" t="inlineStr">
        <is>
          <t xml:space="preserve">-4.9797161</t>
        </is>
      </c>
      <c r="S83">
        <v>505000</v>
      </c>
      <c r="T83"/>
      <c r="U83">
        <f>IFERROR((S83-T83)/T83,"")</f>
      </c>
      <c r="V83">
        <v>49</v>
      </c>
      <c r="W83" t="inlineStr">
        <is>
          <t xml:space="preserve">91.00</t>
        </is>
      </c>
      <c r="X83"/>
      <c r="Y83"/>
      <c r="Z83">
        <f>IFERROR(S83/W83,"")</f>
      </c>
      <c r="AA83">
        <f>IFERROR(INDEX(04_Area_Stats!$C$5:$C$8,MATCH(N83,04_Area_Stats!$A$5:$A$8,0)),"")</f>
      </c>
      <c r="AB83">
        <f>IFERROR((Z83-AA83)/AA83,"")</f>
      </c>
      <c r="AC83">
        <v>2</v>
      </c>
      <c r="AD83">
        <v>2</v>
      </c>
      <c r="AE83" t="inlineStr">
        <is>
          <t xml:space="preserve">2</t>
        </is>
      </c>
      <c r="AF83"/>
      <c r="AG83" t="inlineStr">
        <is>
          <t xml:space="preserve">New build</t>
        </is>
      </c>
      <c r="AH83"/>
      <c r="AI83" t="inlineStr">
        <is>
          <t xml:space="preserve">Y</t>
        </is>
      </c>
      <c r="AJ83" t="inlineStr">
        <is>
          <t xml:space="preserve">Y</t>
        </is>
      </c>
      <c r="AK83" t="inlineStr">
        <is>
          <t xml:space="preserve">N</t>
        </is>
      </c>
      <c r="AL83" t="inlineStr">
        <is>
          <t xml:space="preserve">Y</t>
        </is>
      </c>
      <c r="AM83"/>
      <c r="AN83" t="inlineStr">
        <is>
          <t xml:space="preserve">N</t>
        </is>
      </c>
      <c r="AO83"/>
      <c r="AP83" t="inlineStr">
        <is>
          <t xml:space="preserve">N</t>
        </is>
      </c>
      <c r="AQ83"/>
      <c r="AR83"/>
      <c r="AS83"/>
      <c r="AT83">
        <f>IFERROR(INDEX(04_Area_Stats!$E$5:$E$8,MATCH(N83,04_Area_Stats!$A$5:$A$8,0)),"")</f>
      </c>
      <c r="AU83">
        <f>IFERROR(ROUND(W83*AT83,0),"")</f>
      </c>
      <c r="AV83">
        <f>IFERROR(AU83*12/S83,"")</f>
      </c>
      <c r="AW83">
        <f>IFERROR(ROUND(100*(03_Assumptions!$B$18*MIN(AV83/03_Assumptions!$B$13,1)+03_Assumptions!$B$19*MIN(MAX(-AB83/0.25,0),1)+03_Assumptions!$B$20*IFERROR(INDEX(03_Assumptions!$B$28:$B$33,MATCH(AG83,03_Assumptions!$A$28:$A$33,0)),0.5)+03_Assumptions!$B$21*MIN(V83/180,1)+03_Assumptions!$B$22*(COUNTIF(AI83:AQ83,"Y")/9)),0),"")</f>
      </c>
      <c r="AX83"/>
      <c r="AY83"/>
      <c r="AZ83"/>
      <c r="BA83" t="inlineStr">
        <is>
          <t xml:space="preserve">https://img4.idealista.com/s/v1/yLv6QcFaPGY-ndqtd3fIzjn3dwgl4inLwTKbMiVSd6Ml4khBqGDIaJvI4s5m5JvBd_f3d856d6OAdwYIBoAICHo-JT7I9Zuoyw?Expires=1788033955&amp;Signature=MEUCIHpqL1e4DH0069fbxgfHGkGsx4nfB~xwv8SPI4KmgnqzAiEA-bMUlpHsblsSg6ThZFYn4RHr~y~spu8xu6p4QYdgVuc_&amp;Key-Pair-Id=K20EOYVFELHOX5</t>
        </is>
      </c>
      <c r="BB83" t="inlineStr">
        <is>
          <t xml:space="preserve">2813803UF2421S0001ET</t>
        </is>
      </c>
      <c r="BC83">
        <v>1</v>
      </c>
      <c r="BD83"/>
      <c r="BE83">
        <v>0</v>
      </c>
      <c r="BF83"/>
      <c r="BG83"/>
      <c r="BH83"/>
      <c r="BI83"/>
      <c r="BJ83"/>
      <c r="BK83"/>
      <c r="BL83" t="inlineStr">
        <is>
          <t xml:space="preserve">Nybyggd lägenhetskomplex i La Nueva Andalucía, Marbella, 5 minuter från Puerto Banús med 2–4 sovrum och modern arkitektur. Egendomen har en panoramabad, gym och är inflyttningsklar, även om specifika lägenhetsinformation inte anges.</t>
        </is>
      </c>
      <c r="BM83" t="inlineStr">
        <is>
          <t xml:space="preserve">condition</t>
        </is>
      </c>
      <c r="BN83"/>
    </row>
    <row r="84">
      <c r="A84" t="inlineStr">
        <is>
          <t xml:space="preserve">IDL-112392320</t>
        </is>
      </c>
      <c r="B84" t="inlineStr">
        <is>
          <t xml:space="preserve">Idealista</t>
        </is>
      </c>
      <c r="C84" t="inlineStr">
        <is>
          <t xml:space="preserve">112392320</t>
        </is>
      </c>
      <c r="D84" t="inlineStr">
        <is>
          <t xml:space="preserve">https://www.idealista.com/obra-nueva/112392320/</t>
        </is>
      </c>
      <c r="E84" t="inlineStr">
        <is>
          <t xml:space="preserve">2026-08-28</t>
        </is>
      </c>
      <c r="F84" t="inlineStr">
        <is>
          <t xml:space="preserve">2026-09-10</t>
        </is>
      </c>
      <c r="G84" t="inlineStr">
        <is>
          <t xml:space="preserve">New</t>
        </is>
      </c>
      <c r="H84" t="inlineStr">
        <is>
          <t xml:space="preserve">Flat / apartment in Rodeo Alto-Guadaiza-La Campana, Marbella</t>
        </is>
      </c>
      <c r="I84" t="inlineStr">
        <is>
          <t xml:space="preserve">Sale</t>
        </is>
      </c>
      <c r="J84" t="inlineStr">
        <is>
          <t xml:space="preserve">Flat</t>
        </is>
      </c>
      <c r="K84" t="inlineStr">
        <is>
          <t xml:space="preserve">ES</t>
        </is>
      </c>
      <c r="L84"/>
      <c r="M84" t="inlineStr">
        <is>
          <t xml:space="preserve">Málaga</t>
        </is>
      </c>
      <c r="N84" t="inlineStr">
        <is>
          <t xml:space="preserve">Marbella</t>
        </is>
      </c>
      <c r="O84" t="inlineStr">
        <is>
          <t xml:space="preserve">Nueva Andalucía</t>
        </is>
      </c>
      <c r="P84"/>
      <c r="Q84" t="inlineStr">
        <is>
          <t xml:space="preserve">36.4999738</t>
        </is>
      </c>
      <c r="R84" t="inlineStr">
        <is>
          <t xml:space="preserve">-4.9809930</t>
        </is>
      </c>
      <c r="S84">
        <v>565000</v>
      </c>
      <c r="T84"/>
      <c r="U84">
        <f>IFERROR((S84-T84)/T84,"")</f>
      </c>
      <c r="V84">
        <v>49</v>
      </c>
      <c r="W84" t="inlineStr">
        <is>
          <t xml:space="preserve">96.00</t>
        </is>
      </c>
      <c r="X84"/>
      <c r="Y84"/>
      <c r="Z84">
        <f>IFERROR(S84/W84,"")</f>
      </c>
      <c r="AA84">
        <f>IFERROR(INDEX(04_Area_Stats!$C$5:$C$8,MATCH(N84,04_Area_Stats!$A$5:$A$8,0)),"")</f>
      </c>
      <c r="AB84">
        <f>IFERROR((Z84-AA84)/AA84,"")</f>
      </c>
      <c r="AC84">
        <v>2</v>
      </c>
      <c r="AD84">
        <v>2</v>
      </c>
      <c r="AE84" t="inlineStr">
        <is>
          <t xml:space="preserve">5</t>
        </is>
      </c>
      <c r="AF84"/>
      <c r="AG84"/>
      <c r="AH84"/>
      <c r="AI84" t="inlineStr">
        <is>
          <t xml:space="preserve">Y</t>
        </is>
      </c>
      <c r="AJ84" t="inlineStr">
        <is>
          <t xml:space="preserve">Y</t>
        </is>
      </c>
      <c r="AK84" t="inlineStr">
        <is>
          <t xml:space="preserve">N</t>
        </is>
      </c>
      <c r="AL84" t="inlineStr">
        <is>
          <t xml:space="preserve">Y</t>
        </is>
      </c>
      <c r="AM84"/>
      <c r="AN84" t="inlineStr">
        <is>
          <t xml:space="preserve">N</t>
        </is>
      </c>
      <c r="AO84"/>
      <c r="AP84" t="inlineStr">
        <is>
          <t xml:space="preserve">N</t>
        </is>
      </c>
      <c r="AQ84"/>
      <c r="AR84"/>
      <c r="AS84"/>
      <c r="AT84">
        <f>IFERROR(INDEX(04_Area_Stats!$E$5:$E$8,MATCH(N84,04_Area_Stats!$A$5:$A$8,0)),"")</f>
      </c>
      <c r="AU84">
        <f>IFERROR(ROUND(W84*AT84,0),"")</f>
      </c>
      <c r="AV84">
        <f>IFERROR(AU84*12/S84,"")</f>
      </c>
      <c r="AW84">
        <f>IFERROR(ROUND(100*(03_Assumptions!$B$18*MIN(AV84/03_Assumptions!$B$13,1)+03_Assumptions!$B$19*MIN(MAX(-AB84/0.25,0),1)+03_Assumptions!$B$20*IFERROR(INDEX(03_Assumptions!$B$28:$B$33,MATCH(AG84,03_Assumptions!$A$28:$A$33,0)),0.5)+03_Assumptions!$B$21*MIN(V84/180,1)+03_Assumptions!$B$22*(COUNTIF(AI84:AQ84,"Y")/9)),0),"")</f>
      </c>
      <c r="AX84"/>
      <c r="AY84"/>
      <c r="AZ84"/>
      <c r="BA84" t="inlineStr">
        <is>
          <t xml:space="preserve">https://img4.idealista.com/s/v1/yLv6QcFaPGY-ndqtd3fIzjn3dwgl4inLwTKbMiVSd6Ml4khBqGDIaJvI4s5m5JvBdwwId_eodwu1dwYIBoAICHo-JSXI9Zuoyw?Expires=1788033955&amp;Signature=MEUCIQDNkKgtx2vrPcJQ0145nSh38aHyzUUwpvLHHUR~yoqYdQIgesDRGa8teaBuYVYf~VlKi8R0vjPEdiSoHwAk~UKpeCA_&amp;Key-Pair-Id=K20EOYVFELHOX5</t>
        </is>
      </c>
      <c r="BB84" t="inlineStr">
        <is>
          <t xml:space="preserve">2514708UF2421S0001RT</t>
        </is>
      </c>
      <c r="BC84">
        <v>1</v>
      </c>
      <c r="BD84"/>
      <c r="BE84">
        <v>0</v>
      </c>
      <c r="BF84"/>
      <c r="BG84"/>
      <c r="BH84"/>
      <c r="BI84"/>
      <c r="BJ84"/>
      <c r="BK84"/>
      <c r="BL84"/>
      <c r="BM84"/>
      <c r="BN84"/>
    </row>
    <row r="85">
      <c r="A85" t="inlineStr">
        <is>
          <t xml:space="preserve">IDL-112392304</t>
        </is>
      </c>
      <c r="B85" t="inlineStr">
        <is>
          <t xml:space="preserve">Idealista</t>
        </is>
      </c>
      <c r="C85" t="inlineStr">
        <is>
          <t xml:space="preserve">112392304</t>
        </is>
      </c>
      <c r="D85" t="inlineStr">
        <is>
          <t xml:space="preserve">https://www.idealista.com/obra-nueva/112392304/</t>
        </is>
      </c>
      <c r="E85" t="inlineStr">
        <is>
          <t xml:space="preserve">2026-08-28</t>
        </is>
      </c>
      <c r="F85" t="inlineStr">
        <is>
          <t xml:space="preserve">2026-09-10</t>
        </is>
      </c>
      <c r="G85" t="inlineStr">
        <is>
          <t xml:space="preserve">New</t>
        </is>
      </c>
      <c r="H85" t="inlineStr">
        <is>
          <t xml:space="preserve">Flat / apartment in Rodeo Alto-Guadaiza-La Campana, Marbella</t>
        </is>
      </c>
      <c r="I85" t="inlineStr">
        <is>
          <t xml:space="preserve">Sale</t>
        </is>
      </c>
      <c r="J85" t="inlineStr">
        <is>
          <t xml:space="preserve">Flat</t>
        </is>
      </c>
      <c r="K85" t="inlineStr">
        <is>
          <t xml:space="preserve">ES</t>
        </is>
      </c>
      <c r="L85"/>
      <c r="M85" t="inlineStr">
        <is>
          <t xml:space="preserve">Málaga</t>
        </is>
      </c>
      <c r="N85" t="inlineStr">
        <is>
          <t xml:space="preserve">Marbella</t>
        </is>
      </c>
      <c r="O85" t="inlineStr">
        <is>
          <t xml:space="preserve">Nueva Andalucía</t>
        </is>
      </c>
      <c r="P85"/>
      <c r="Q85" t="inlineStr">
        <is>
          <t xml:space="preserve">36.4978816</t>
        </is>
      </c>
      <c r="R85" t="inlineStr">
        <is>
          <t xml:space="preserve">-4.9814570</t>
        </is>
      </c>
      <c r="S85">
        <v>455000</v>
      </c>
      <c r="T85"/>
      <c r="U85">
        <f>IFERROR((S85-T85)/T85,"")</f>
      </c>
      <c r="V85">
        <v>49</v>
      </c>
      <c r="W85" t="inlineStr">
        <is>
          <t xml:space="preserve">96.00</t>
        </is>
      </c>
      <c r="X85"/>
      <c r="Y85"/>
      <c r="Z85">
        <f>IFERROR(S85/W85,"")</f>
      </c>
      <c r="AA85">
        <f>IFERROR(INDEX(04_Area_Stats!$C$5:$C$8,MATCH(N85,04_Area_Stats!$A$5:$A$8,0)),"")</f>
      </c>
      <c r="AB85">
        <f>IFERROR((Z85-AA85)/AA85,"")</f>
      </c>
      <c r="AC85">
        <v>3</v>
      </c>
      <c r="AD85">
        <v>2</v>
      </c>
      <c r="AE85" t="inlineStr">
        <is>
          <t xml:space="preserve">1</t>
        </is>
      </c>
      <c r="AF85"/>
      <c r="AG85" t="inlineStr">
        <is>
          <t xml:space="preserve">New build</t>
        </is>
      </c>
      <c r="AH85"/>
      <c r="AI85" t="inlineStr">
        <is>
          <t xml:space="preserve">Y</t>
        </is>
      </c>
      <c r="AJ85" t="inlineStr">
        <is>
          <t xml:space="preserve">Y</t>
        </is>
      </c>
      <c r="AK85" t="inlineStr">
        <is>
          <t xml:space="preserve">N</t>
        </is>
      </c>
      <c r="AL85" t="inlineStr">
        <is>
          <t xml:space="preserve">Y</t>
        </is>
      </c>
      <c r="AM85"/>
      <c r="AN85" t="inlineStr">
        <is>
          <t xml:space="preserve">N</t>
        </is>
      </c>
      <c r="AO85"/>
      <c r="AP85" t="inlineStr">
        <is>
          <t xml:space="preserve">N</t>
        </is>
      </c>
      <c r="AQ85"/>
      <c r="AR85"/>
      <c r="AS85"/>
      <c r="AT85">
        <f>IFERROR(INDEX(04_Area_Stats!$E$5:$E$8,MATCH(N85,04_Area_Stats!$A$5:$A$8,0)),"")</f>
      </c>
      <c r="AU85">
        <f>IFERROR(ROUND(W85*AT85,0),"")</f>
      </c>
      <c r="AV85">
        <f>IFERROR(AU85*12/S85,"")</f>
      </c>
      <c r="AW85">
        <f>IFERROR(ROUND(100*(03_Assumptions!$B$18*MIN(AV85/03_Assumptions!$B$13,1)+03_Assumptions!$B$19*MIN(MAX(-AB85/0.25,0),1)+03_Assumptions!$B$20*IFERROR(INDEX(03_Assumptions!$B$28:$B$33,MATCH(AG85,03_Assumptions!$A$28:$A$33,0)),0.5)+03_Assumptions!$B$21*MIN(V85/180,1)+03_Assumptions!$B$22*(COUNTIF(AI85:AQ85,"Y")/9)),0),"")</f>
      </c>
      <c r="AX85"/>
      <c r="AY85"/>
      <c r="AZ85"/>
      <c r="BA85" t="inlineStr">
        <is>
          <t xml:space="preserve">https://img4.idealista.com/s/v1/yLv6QcFaPGY-ndqtd3fIzjn3dwgl4inLwTKbMiVSd6Ml4khBqGDIaJvI4s5m5JvBdyULd3o-d9q1dwYIJfcLJQw-egvI9Zuoyw?Expires=1788033955&amp;Signature=MEUCIAZ65SIsyDrbXXDs321BbzxZXa~gE4L1WzU3032831HXAiEA3pdPU1x7Rn~8lTIgxpSfc80z-atHFsgNNgWTm5vsvJY_&amp;Key-Pair-Id=K20EOYVFELHOX5</t>
        </is>
      </c>
      <c r="BB85" t="inlineStr">
        <is>
          <t xml:space="preserve">29069A003090060000FY</t>
        </is>
      </c>
      <c r="BC85">
        <v>1</v>
      </c>
      <c r="BD85"/>
      <c r="BE85">
        <v>0</v>
      </c>
      <c r="BF85"/>
      <c r="BG85"/>
      <c r="BH85"/>
      <c r="BI85"/>
      <c r="BJ85"/>
      <c r="BK85"/>
      <c r="BL85" t="inlineStr">
        <is>
          <t xml:space="preserve">Nybyggda lägenheter i La Nueva Andalucía, Marbella, med 2–4 sovrum, modern arkitektur och högkvalitativa finisher. Beläget bara 5 minuter från Puerto Banús och stranden, har utvecklingen en panoramautsikt över poolen, gym och utmärkt tillgång till skolor, restauranger och kollektiva kommunikationer.</t>
        </is>
      </c>
      <c r="BM85" t="inlineStr">
        <is>
          <t xml:space="preserve">condition</t>
        </is>
      </c>
      <c r="BN85"/>
    </row>
    <row r="86">
      <c r="A86" t="inlineStr">
        <is>
          <t xml:space="preserve">IDL-112392316</t>
        </is>
      </c>
      <c r="B86" t="inlineStr">
        <is>
          <t xml:space="preserve">Idealista</t>
        </is>
      </c>
      <c r="C86" t="inlineStr">
        <is>
          <t xml:space="preserve">112392316</t>
        </is>
      </c>
      <c r="D86" t="inlineStr">
        <is>
          <t xml:space="preserve">https://www.idealista.com/obra-nueva/112392316/</t>
        </is>
      </c>
      <c r="E86" t="inlineStr">
        <is>
          <t xml:space="preserve">2026-08-28</t>
        </is>
      </c>
      <c r="F86" t="inlineStr">
        <is>
          <t xml:space="preserve">2026-09-10</t>
        </is>
      </c>
      <c r="G86" t="inlineStr">
        <is>
          <t xml:space="preserve">New</t>
        </is>
      </c>
      <c r="H86" t="inlineStr">
        <is>
          <t xml:space="preserve">Flat / apartment in Rodeo Alto-Guadaiza-La Campana, Marbella</t>
        </is>
      </c>
      <c r="I86" t="inlineStr">
        <is>
          <t xml:space="preserve">Sale</t>
        </is>
      </c>
      <c r="J86" t="inlineStr">
        <is>
          <t xml:space="preserve">Flat</t>
        </is>
      </c>
      <c r="K86" t="inlineStr">
        <is>
          <t xml:space="preserve">ES</t>
        </is>
      </c>
      <c r="L86"/>
      <c r="M86" t="inlineStr">
        <is>
          <t xml:space="preserve">Málaga</t>
        </is>
      </c>
      <c r="N86" t="inlineStr">
        <is>
          <t xml:space="preserve">Marbella</t>
        </is>
      </c>
      <c r="O86" t="inlineStr">
        <is>
          <t xml:space="preserve">Nueva Andalucía</t>
        </is>
      </c>
      <c r="P86"/>
      <c r="Q86" t="inlineStr">
        <is>
          <t xml:space="preserve">36.4983905</t>
        </is>
      </c>
      <c r="R86" t="inlineStr">
        <is>
          <t xml:space="preserve">-4.9781339</t>
        </is>
      </c>
      <c r="S86">
        <v>465000</v>
      </c>
      <c r="T86"/>
      <c r="U86">
        <f>IFERROR((S86-T86)/T86,"")</f>
      </c>
      <c r="V86">
        <v>49</v>
      </c>
      <c r="W86" t="inlineStr">
        <is>
          <t xml:space="preserve">102.00</t>
        </is>
      </c>
      <c r="X86"/>
      <c r="Y86"/>
      <c r="Z86">
        <f>IFERROR(S86/W86,"")</f>
      </c>
      <c r="AA86">
        <f>IFERROR(INDEX(04_Area_Stats!$C$5:$C$8,MATCH(N86,04_Area_Stats!$A$5:$A$8,0)),"")</f>
      </c>
      <c r="AB86">
        <f>IFERROR((Z86-AA86)/AA86,"")</f>
      </c>
      <c r="AC86">
        <v>3</v>
      </c>
      <c r="AD86">
        <v>2</v>
      </c>
      <c r="AE86" t="inlineStr">
        <is>
          <t xml:space="preserve">2</t>
        </is>
      </c>
      <c r="AF86"/>
      <c r="AG86"/>
      <c r="AH86"/>
      <c r="AI86" t="inlineStr">
        <is>
          <t xml:space="preserve">Y</t>
        </is>
      </c>
      <c r="AJ86" t="inlineStr">
        <is>
          <t xml:space="preserve">Y</t>
        </is>
      </c>
      <c r="AK86" t="inlineStr">
        <is>
          <t xml:space="preserve">N</t>
        </is>
      </c>
      <c r="AL86" t="inlineStr">
        <is>
          <t xml:space="preserve">Y</t>
        </is>
      </c>
      <c r="AM86"/>
      <c r="AN86" t="inlineStr">
        <is>
          <t xml:space="preserve">N</t>
        </is>
      </c>
      <c r="AO86"/>
      <c r="AP86" t="inlineStr">
        <is>
          <t xml:space="preserve">N</t>
        </is>
      </c>
      <c r="AQ86"/>
      <c r="AR86"/>
      <c r="AS86"/>
      <c r="AT86">
        <f>IFERROR(INDEX(04_Area_Stats!$E$5:$E$8,MATCH(N86,04_Area_Stats!$A$5:$A$8,0)),"")</f>
      </c>
      <c r="AU86">
        <f>IFERROR(ROUND(W86*AT86,0),"")</f>
      </c>
      <c r="AV86">
        <f>IFERROR(AU86*12/S86,"")</f>
      </c>
      <c r="AW86">
        <f>IFERROR(ROUND(100*(03_Assumptions!$B$18*MIN(AV86/03_Assumptions!$B$13,1)+03_Assumptions!$B$19*MIN(MAX(-AB86/0.25,0),1)+03_Assumptions!$B$20*IFERROR(INDEX(03_Assumptions!$B$28:$B$33,MATCH(AG86,03_Assumptions!$A$28:$A$33,0)),0.5)+03_Assumptions!$B$21*MIN(V86/180,1)+03_Assumptions!$B$22*(COUNTIF(AI86:AQ86,"Y")/9)),0),"")</f>
      </c>
      <c r="AX86"/>
      <c r="AY86"/>
      <c r="AZ86"/>
      <c r="BA86" t="inlineStr">
        <is>
          <t xml:space="preserve">https://img4.idealista.com/s/v1/yLv6QcFaPGY-ndqtd3fIzjn3dwgl4inLwTKbMiVSd6Ml4khBqGDIaJvI4s5m5JvBd3o-dwvad_eodwYIJfcLJQw-ej7I9Zuoyw?Expires=1788033955&amp;Signature=MEUCIQDuDY--0iZalkdsH2P11HjjcdnPHCeogFO06q~yCQcLjAIgQbhJ3As~IHanPe6Of314GHALpCeZNd~TCMqifIh3DzI_&amp;Key-Pair-Id=K20EOYVFELHOX5</t>
        </is>
      </c>
      <c r="BB86" t="inlineStr">
        <is>
          <t xml:space="preserve">2912401UF2421S0001WT</t>
        </is>
      </c>
      <c r="BC86">
        <v>1</v>
      </c>
      <c r="BD86"/>
      <c r="BE86">
        <v>0</v>
      </c>
      <c r="BF86"/>
      <c r="BG86"/>
      <c r="BH86"/>
      <c r="BI86"/>
      <c r="BJ86"/>
      <c r="BK86"/>
      <c r="BL86"/>
      <c r="BM86"/>
      <c r="BN86"/>
    </row>
    <row r="87">
      <c r="A87" t="inlineStr">
        <is>
          <t xml:space="preserve">IDL-112033044</t>
        </is>
      </c>
      <c r="B87" t="inlineStr">
        <is>
          <t xml:space="preserve">Idealista</t>
        </is>
      </c>
      <c r="C87" t="inlineStr">
        <is>
          <t xml:space="preserve">112033044</t>
        </is>
      </c>
      <c r="D87" t="inlineStr">
        <is>
          <t xml:space="preserve">https://www.idealista.com/inmueble/112033044/</t>
        </is>
      </c>
      <c r="E87" t="inlineStr">
        <is>
          <t xml:space="preserve">2026-08-28</t>
        </is>
      </c>
      <c r="F87" t="inlineStr">
        <is>
          <t xml:space="preserve">2026-09-10</t>
        </is>
      </c>
      <c r="G87" t="inlineStr">
        <is>
          <t xml:space="preserve">New</t>
        </is>
      </c>
      <c r="H87" t="inlineStr">
        <is>
          <t xml:space="preserve">Detached house in Calle 18b Nva Andaluc, Nueva Andalucía, Marbella</t>
        </is>
      </c>
      <c r="I87" t="inlineStr">
        <is>
          <t xml:space="preserve">Sale</t>
        </is>
      </c>
      <c r="J87" t="inlineStr">
        <is>
          <t xml:space="preserve">Chalet</t>
        </is>
      </c>
      <c r="K87" t="inlineStr">
        <is>
          <t xml:space="preserve">ES</t>
        </is>
      </c>
      <c r="L87"/>
      <c r="M87" t="inlineStr">
        <is>
          <t xml:space="preserve">Málaga</t>
        </is>
      </c>
      <c r="N87" t="inlineStr">
        <is>
          <t xml:space="preserve">Marbella</t>
        </is>
      </c>
      <c r="O87" t="inlineStr">
        <is>
          <t xml:space="preserve">Nueva Andalucía</t>
        </is>
      </c>
      <c r="P87"/>
      <c r="Q87" t="inlineStr">
        <is>
          <t xml:space="preserve">36.4973193</t>
        </is>
      </c>
      <c r="R87" t="inlineStr">
        <is>
          <t xml:space="preserve">-4.9709524</t>
        </is>
      </c>
      <c r="S87">
        <v>2775000</v>
      </c>
      <c r="T87"/>
      <c r="U87">
        <f>IFERROR((S87-T87)/T87,"")</f>
      </c>
      <c r="V87">
        <v>49</v>
      </c>
      <c r="W87" t="inlineStr">
        <is>
          <t xml:space="preserve">264.00</t>
        </is>
      </c>
      <c r="X87">
        <v>138</v>
      </c>
      <c r="Y87"/>
      <c r="Z87">
        <f>IFERROR(S87/W87,"")</f>
      </c>
      <c r="AA87">
        <f>IFERROR(INDEX(04_Area_Stats!$C$5:$C$8,MATCH(N87,04_Area_Stats!$A$5:$A$8,0)),"")</f>
      </c>
      <c r="AB87">
        <f>IFERROR((Z87-AA87)/AA87,"")</f>
      </c>
      <c r="AC87">
        <v>4</v>
      </c>
      <c r="AD87">
        <v>4</v>
      </c>
      <c r="AE87"/>
      <c r="AF87">
        <v>1966</v>
      </c>
      <c r="AG87"/>
      <c r="AH87"/>
      <c r="AI87"/>
      <c r="AJ87" t="inlineStr">
        <is>
          <t xml:space="preserve">Y</t>
        </is>
      </c>
      <c r="AK87" t="inlineStr">
        <is>
          <t xml:space="preserve">Y</t>
        </is>
      </c>
      <c r="AL87" t="inlineStr">
        <is>
          <t xml:space="preserve">Y</t>
        </is>
      </c>
      <c r="AM87" t="inlineStr">
        <is>
          <t xml:space="preserve">Y</t>
        </is>
      </c>
      <c r="AN87" t="inlineStr">
        <is>
          <t xml:space="preserve">Y</t>
        </is>
      </c>
      <c r="AO87"/>
      <c r="AP87" t="inlineStr">
        <is>
          <t xml:space="preserve">Y</t>
        </is>
      </c>
      <c r="AQ87"/>
      <c r="AR87"/>
      <c r="AS87"/>
      <c r="AT87">
        <f>IFERROR(INDEX(04_Area_Stats!$E$5:$E$8,MATCH(N87,04_Area_Stats!$A$5:$A$8,0)),"")</f>
      </c>
      <c r="AU87">
        <f>IFERROR(ROUND(W87*AT87,0),"")</f>
      </c>
      <c r="AV87">
        <f>IFERROR(AU87*12/S87,"")</f>
      </c>
      <c r="AW87">
        <f>IFERROR(ROUND(100*(03_Assumptions!$B$18*MIN(AV87/03_Assumptions!$B$13,1)+03_Assumptions!$B$19*MIN(MAX(-AB87/0.25,0),1)+03_Assumptions!$B$20*IFERROR(INDEX(03_Assumptions!$B$28:$B$33,MATCH(AG87,03_Assumptions!$A$28:$A$33,0)),0.5)+03_Assumptions!$B$21*MIN(V87/180,1)+03_Assumptions!$B$22*(COUNTIF(AI87:AQ87,"Y")/9)),0),"")</f>
      </c>
      <c r="AX87"/>
      <c r="AY87"/>
      <c r="AZ87"/>
      <c r="BA87" t="inlineStr">
        <is>
          <t xml:space="preserve">https://img4.idealista.com/s/v1/yLv6QcFaPGY-ndqtd3fIzjn3dwgl4inLwTKbMiVSd6Ml4khBqGDIaJvI4s5m5JvBdx4IdwsIdwajdwYIDKMIoww-DHrI9Zuoyw?Expires=1788082581&amp;Signature=MEYCIQCzJrJnPnqnF-oyF8dsTQq~wJacXxzpfJh7qq~br3u5IgIhAObgZaqXUv~0CJdYQCRm3fXeX7Iaj815Xlx3focSiegw&amp;Key-Pair-Id=K20EOYVFELHOX5</t>
        </is>
      </c>
      <c r="BB87" t="inlineStr">
        <is>
          <t xml:space="preserve">3511112UF2431S0001PO</t>
        </is>
      </c>
      <c r="BC87">
        <v>1</v>
      </c>
      <c r="BD87"/>
      <c r="BE87">
        <v>0</v>
      </c>
      <c r="BF87"/>
      <c r="BG87"/>
      <c r="BH87"/>
      <c r="BI87"/>
      <c r="BJ87"/>
      <c r="BK87"/>
      <c r="BL87"/>
      <c r="BM87"/>
      <c r="BN87"/>
    </row>
    <row r="88">
      <c r="A88" t="inlineStr">
        <is>
          <t xml:space="preserve">IDL-110387788</t>
        </is>
      </c>
      <c r="B88" t="inlineStr">
        <is>
          <t xml:space="preserve">Idealista</t>
        </is>
      </c>
      <c r="C88" t="inlineStr">
        <is>
          <t xml:space="preserve">110387788</t>
        </is>
      </c>
      <c r="D88" t="inlineStr">
        <is>
          <t xml:space="preserve">https://www.idealista.com/obra-nueva/110387788/</t>
        </is>
      </c>
      <c r="E88" t="inlineStr">
        <is>
          <t xml:space="preserve">2026-08-28</t>
        </is>
      </c>
      <c r="F88" t="inlineStr">
        <is>
          <t xml:space="preserve">2026-09-10</t>
        </is>
      </c>
      <c r="G88" t="inlineStr">
        <is>
          <t xml:space="preserve">New</t>
        </is>
      </c>
      <c r="H88" t="inlineStr">
        <is>
          <t xml:space="preserve">Flat / apartment in Rodeo Alto-Guadaiza-La Campana, Marbella</t>
        </is>
      </c>
      <c r="I88" t="inlineStr">
        <is>
          <t xml:space="preserve">Sale</t>
        </is>
      </c>
      <c r="J88" t="inlineStr">
        <is>
          <t xml:space="preserve">Flat</t>
        </is>
      </c>
      <c r="K88" t="inlineStr">
        <is>
          <t xml:space="preserve">ES</t>
        </is>
      </c>
      <c r="L88"/>
      <c r="M88" t="inlineStr">
        <is>
          <t xml:space="preserve">Málaga</t>
        </is>
      </c>
      <c r="N88" t="inlineStr">
        <is>
          <t xml:space="preserve">Marbella</t>
        </is>
      </c>
      <c r="O88" t="inlineStr">
        <is>
          <t xml:space="preserve">Nueva Andalucía</t>
        </is>
      </c>
      <c r="P88"/>
      <c r="Q88" t="inlineStr">
        <is>
          <t xml:space="preserve">36.4976619</t>
        </is>
      </c>
      <c r="R88" t="inlineStr">
        <is>
          <t xml:space="preserve">-4.9786797</t>
        </is>
      </c>
      <c r="S88">
        <v>410000</v>
      </c>
      <c r="T88"/>
      <c r="U88">
        <f>IFERROR((S88-T88)/T88,"")</f>
      </c>
      <c r="V88">
        <v>49</v>
      </c>
      <c r="W88" t="inlineStr">
        <is>
          <t xml:space="preserve">83.00</t>
        </is>
      </c>
      <c r="X88"/>
      <c r="Y88"/>
      <c r="Z88">
        <f>IFERROR(S88/W88,"")</f>
      </c>
      <c r="AA88">
        <f>IFERROR(INDEX(04_Area_Stats!$C$5:$C$8,MATCH(N88,04_Area_Stats!$A$5:$A$8,0)),"")</f>
      </c>
      <c r="AB88">
        <f>IFERROR((Z88-AA88)/AA88,"")</f>
      </c>
      <c r="AC88">
        <v>2</v>
      </c>
      <c r="AD88">
        <v>2</v>
      </c>
      <c r="AE88" t="inlineStr">
        <is>
          <t xml:space="preserve">bj</t>
        </is>
      </c>
      <c r="AF88"/>
      <c r="AG88"/>
      <c r="AH88"/>
      <c r="AI88" t="inlineStr">
        <is>
          <t xml:space="preserve">Y</t>
        </is>
      </c>
      <c r="AJ88" t="inlineStr">
        <is>
          <t xml:space="preserve">Y</t>
        </is>
      </c>
      <c r="AK88" t="inlineStr">
        <is>
          <t xml:space="preserve">N</t>
        </is>
      </c>
      <c r="AL88" t="inlineStr">
        <is>
          <t xml:space="preserve">Y</t>
        </is>
      </c>
      <c r="AM88"/>
      <c r="AN88" t="inlineStr">
        <is>
          <t xml:space="preserve">N</t>
        </is>
      </c>
      <c r="AO88"/>
      <c r="AP88" t="inlineStr">
        <is>
          <t xml:space="preserve">N</t>
        </is>
      </c>
      <c r="AQ88"/>
      <c r="AR88"/>
      <c r="AS88"/>
      <c r="AT88">
        <f>IFERROR(INDEX(04_Area_Stats!$E$5:$E$8,MATCH(N88,04_Area_Stats!$A$5:$A$8,0)),"")</f>
      </c>
      <c r="AU88">
        <f>IFERROR(ROUND(W88*AT88,0),"")</f>
      </c>
      <c r="AV88">
        <f>IFERROR(AU88*12/S88,"")</f>
      </c>
      <c r="AW88">
        <f>IFERROR(ROUND(100*(03_Assumptions!$B$18*MIN(AV88/03_Assumptions!$B$13,1)+03_Assumptions!$B$19*MIN(MAX(-AB88/0.25,0),1)+03_Assumptions!$B$20*IFERROR(INDEX(03_Assumptions!$B$28:$B$33,MATCH(AG88,03_Assumptions!$A$28:$A$33,0)),0.5)+03_Assumptions!$B$21*MIN(V88/180,1)+03_Assumptions!$B$22*(COUNTIF(AI88:AQ88,"Y")/9)),0),"")</f>
      </c>
      <c r="AX88"/>
      <c r="AY88"/>
      <c r="AZ88"/>
      <c r="BA88" t="inlineStr">
        <is>
          <t xml:space="preserve">https://img4.idealista.com/s/v1/yLv6QcFaPGY-ndqtd3fIzjn3dwgl4inLwTKbMiVSd6Ml4khBqGDIaJvI4s5m5JvBd6OAd4Dad4AldwYIJfcLJQw-BgvI9Zuoyw?Expires=1788033955&amp;Signature=MEYCIQCxeGtlXE2FDtG4VoKDM5IGQJal-IaxoOHyE3IZzh4pwwIhAO5QehyDeEp7OikW-ZteGBfJWdYbArNLtCTO~R-k6YjN&amp;Key-Pair-Id=K20EOYVFELHOX5</t>
        </is>
      </c>
      <c r="BB88"/>
      <c r="BC88">
        <v>1</v>
      </c>
      <c r="BD88"/>
      <c r="BE88">
        <v>0</v>
      </c>
      <c r="BF88"/>
      <c r="BG88"/>
      <c r="BH88"/>
      <c r="BI88"/>
      <c r="BJ88"/>
      <c r="BK88"/>
      <c r="BL88"/>
      <c r="BM88"/>
      <c r="BN88"/>
    </row>
    <row r="89">
      <c r="A89" t="inlineStr">
        <is>
          <t xml:space="preserve">IDL-112393853</t>
        </is>
      </c>
      <c r="B89" t="inlineStr">
        <is>
          <t xml:space="preserve">Idealista</t>
        </is>
      </c>
      <c r="C89" t="inlineStr">
        <is>
          <t xml:space="preserve">112393853</t>
        </is>
      </c>
      <c r="D89" t="inlineStr">
        <is>
          <t xml:space="preserve">https://www.idealista.com/inmueble/112393853/</t>
        </is>
      </c>
      <c r="E89" t="inlineStr">
        <is>
          <t xml:space="preserve">2026-08-28</t>
        </is>
      </c>
      <c r="F89" t="inlineStr">
        <is>
          <t xml:space="preserve">2026-09-10</t>
        </is>
      </c>
      <c r="G89" t="inlineStr">
        <is>
          <t xml:space="preserve">New</t>
        </is>
      </c>
      <c r="H89" t="inlineStr">
        <is>
          <t xml:space="preserve">Flat / apartment in Magnolio, La Puya - La Ermita, Marbella</t>
        </is>
      </c>
      <c r="I89" t="inlineStr">
        <is>
          <t xml:space="preserve">Sale</t>
        </is>
      </c>
      <c r="J89" t="inlineStr">
        <is>
          <t xml:space="preserve">Flat</t>
        </is>
      </c>
      <c r="K89" t="inlineStr">
        <is>
          <t xml:space="preserve">ES</t>
        </is>
      </c>
      <c r="L89"/>
      <c r="M89" t="inlineStr">
        <is>
          <t xml:space="preserve">Málaga</t>
        </is>
      </c>
      <c r="N89" t="inlineStr">
        <is>
          <t xml:space="preserve">Marbella</t>
        </is>
      </c>
      <c r="O89" t="inlineStr">
        <is>
          <t xml:space="preserve">Marbella Pueblo</t>
        </is>
      </c>
      <c r="P89"/>
      <c r="Q89" t="inlineStr">
        <is>
          <t xml:space="preserve">36.5172418</t>
        </is>
      </c>
      <c r="R89" t="inlineStr">
        <is>
          <t xml:space="preserve">-4.8730799</t>
        </is>
      </c>
      <c r="S89">
        <v>251000</v>
      </c>
      <c r="T89"/>
      <c r="U89">
        <f>IFERROR((S89-T89)/T89,"")</f>
      </c>
      <c r="V89">
        <v>49</v>
      </c>
      <c r="W89" t="inlineStr">
        <is>
          <t xml:space="preserve">77.00</t>
        </is>
      </c>
      <c r="X89"/>
      <c r="Y89"/>
      <c r="Z89">
        <f>IFERROR(S89/W89,"")</f>
      </c>
      <c r="AA89">
        <f>IFERROR(INDEX(04_Area_Stats!$C$5:$C$8,MATCH(N89,04_Area_Stats!$A$5:$A$8,0)),"")</f>
      </c>
      <c r="AB89">
        <f>IFERROR((Z89-AA89)/AA89,"")</f>
      </c>
      <c r="AC89">
        <v>2</v>
      </c>
      <c r="AD89">
        <v>1</v>
      </c>
      <c r="AE89" t="inlineStr">
        <is>
          <t xml:space="preserve">1</t>
        </is>
      </c>
      <c r="AF89"/>
      <c r="AG89"/>
      <c r="AH89"/>
      <c r="AI89" t="inlineStr">
        <is>
          <t xml:space="preserve">Y</t>
        </is>
      </c>
      <c r="AJ89" t="inlineStr">
        <is>
          <t xml:space="preserve">N</t>
        </is>
      </c>
      <c r="AK89" t="inlineStr">
        <is>
          <t xml:space="preserve">N</t>
        </is>
      </c>
      <c r="AL89" t="inlineStr">
        <is>
          <t xml:space="preserve">N</t>
        </is>
      </c>
      <c r="AM89"/>
      <c r="AN89" t="inlineStr">
        <is>
          <t xml:space="preserve">N</t>
        </is>
      </c>
      <c r="AO89"/>
      <c r="AP89" t="inlineStr">
        <is>
          <t xml:space="preserve">N</t>
        </is>
      </c>
      <c r="AQ89"/>
      <c r="AR89"/>
      <c r="AS89"/>
      <c r="AT89">
        <f>IFERROR(INDEX(04_Area_Stats!$E$5:$E$8,MATCH(N89,04_Area_Stats!$A$5:$A$8,0)),"")</f>
      </c>
      <c r="AU89">
        <f>IFERROR(ROUND(W89*AT89,0),"")</f>
      </c>
      <c r="AV89">
        <f>IFERROR(AU89*12/S89,"")</f>
      </c>
      <c r="AW89">
        <f>IFERROR(ROUND(100*(03_Assumptions!$B$18*MIN(AV89/03_Assumptions!$B$13,1)+03_Assumptions!$B$19*MIN(MAX(-AB89/0.25,0),1)+03_Assumptions!$B$20*IFERROR(INDEX(03_Assumptions!$B$28:$B$33,MATCH(AG89,03_Assumptions!$A$28:$A$33,0)),0.5)+03_Assumptions!$B$21*MIN(V89/180,1)+03_Assumptions!$B$22*(COUNTIF(AI89:AQ89,"Y")/9)),0),"")</f>
      </c>
      <c r="AX89"/>
      <c r="AY89"/>
      <c r="AZ89"/>
      <c r="BA89" t="inlineStr">
        <is>
          <t xml:space="preserve">https://img4.idealista.com/s/v1/yLv6QcFaPGY-ndqtd3fIzjn3dwgl4inLwTKbMiVSd6Ml4khBqGDIaJvI4s5m5JvBdwZ6d3oIdwbadwYIoz4M9z4lJSXI9Zuoyw?Expires=1788090395&amp;Signature=MEYCIQCmMmqH1h3zjmwyEAEIw1VorR9VSrkIg9zAsZkp5f2d9wIhALLh4Nee3rBpcKlSDPxthNcsWCQ-hKFSRZyIubY3FkPR&amp;Key-Pair-Id=K20EOYVFELHOX5</t>
        </is>
      </c>
      <c r="BB89" t="inlineStr">
        <is>
          <t xml:space="preserve">001801800UF34C</t>
        </is>
      </c>
      <c r="BC89">
        <v>1</v>
      </c>
      <c r="BD89"/>
      <c r="BE89">
        <v>0</v>
      </c>
      <c r="BF89"/>
      <c r="BG89" t="inlineStr">
        <is>
          <t xml:space="preserve">TENANTED</t>
        </is>
      </c>
      <c r="BH89" t="inlineStr">
        <is>
          <t xml:space="preserve">Negotiable</t>
        </is>
      </c>
      <c r="BI89" t="inlineStr">
        <is>
          <t xml:space="preserve">OPPORTUNITY ONLY FOR INVESTORS</t>
        </is>
      </c>
      <c r="BJ89"/>
      <c r="BK89"/>
      <c r="BL89" t="inlineStr">
        <is>
          <t xml:space="preserve">En lägenhet på 77 m² med 2 sovrum och 1 badrum i Magnolio-området i Marbella, i gott skick och marknadsförd som en investeringsmöjlighet. Fastigheten är för närvarande uthyrd och kan inte besökas av potentiella köpare, vilket gör den lämplig endast för investerare som är villiga att köpa utan att se den.</t>
        </is>
      </c>
      <c r="BM89"/>
      <c r="BN89"/>
    </row>
    <row r="90">
      <c r="A90" t="inlineStr">
        <is>
          <t xml:space="preserve">IDL-110387792</t>
        </is>
      </c>
      <c r="B90" t="inlineStr">
        <is>
          <t xml:space="preserve">Idealista</t>
        </is>
      </c>
      <c r="C90" t="inlineStr">
        <is>
          <t xml:space="preserve">110387792</t>
        </is>
      </c>
      <c r="D90" t="inlineStr">
        <is>
          <t xml:space="preserve">https://www.idealista.com/obra-nueva/110387792/</t>
        </is>
      </c>
      <c r="E90" t="inlineStr">
        <is>
          <t xml:space="preserve">2026-08-28</t>
        </is>
      </c>
      <c r="F90" t="inlineStr">
        <is>
          <t xml:space="preserve">2026-09-10</t>
        </is>
      </c>
      <c r="G90" t="inlineStr">
        <is>
          <t xml:space="preserve">New</t>
        </is>
      </c>
      <c r="H90" t="inlineStr">
        <is>
          <t xml:space="preserve">Flat / apartment in Rodeo Alto-Guadaiza-La Campana, Marbella</t>
        </is>
      </c>
      <c r="I90" t="inlineStr">
        <is>
          <t xml:space="preserve">Sale</t>
        </is>
      </c>
      <c r="J90" t="inlineStr">
        <is>
          <t xml:space="preserve">Flat</t>
        </is>
      </c>
      <c r="K90" t="inlineStr">
        <is>
          <t xml:space="preserve">ES</t>
        </is>
      </c>
      <c r="L90"/>
      <c r="M90" t="inlineStr">
        <is>
          <t xml:space="preserve">Málaga</t>
        </is>
      </c>
      <c r="N90" t="inlineStr">
        <is>
          <t xml:space="preserve">Marbella</t>
        </is>
      </c>
      <c r="O90" t="inlineStr">
        <is>
          <t xml:space="preserve">Nueva Andalucía</t>
        </is>
      </c>
      <c r="P90"/>
      <c r="Q90" t="inlineStr">
        <is>
          <t xml:space="preserve">36.4971017</t>
        </is>
      </c>
      <c r="R90" t="inlineStr">
        <is>
          <t xml:space="preserve">-4.9798223</t>
        </is>
      </c>
      <c r="S90">
        <v>495000</v>
      </c>
      <c r="T90"/>
      <c r="U90">
        <f>IFERROR((S90-T90)/T90,"")</f>
      </c>
      <c r="V90">
        <v>49</v>
      </c>
      <c r="W90" t="inlineStr">
        <is>
          <t xml:space="preserve">93.00</t>
        </is>
      </c>
      <c r="X90"/>
      <c r="Y90"/>
      <c r="Z90">
        <f>IFERROR(S90/W90,"")</f>
      </c>
      <c r="AA90">
        <f>IFERROR(INDEX(04_Area_Stats!$C$5:$C$8,MATCH(N90,04_Area_Stats!$A$5:$A$8,0)),"")</f>
      </c>
      <c r="AB90">
        <f>IFERROR((Z90-AA90)/AA90,"")</f>
      </c>
      <c r="AC90">
        <v>3</v>
      </c>
      <c r="AD90">
        <v>2</v>
      </c>
      <c r="AE90" t="inlineStr">
        <is>
          <t xml:space="preserve">5</t>
        </is>
      </c>
      <c r="AF90"/>
      <c r="AG90" t="inlineStr">
        <is>
          <t xml:space="preserve">New build</t>
        </is>
      </c>
      <c r="AH90"/>
      <c r="AI90" t="inlineStr">
        <is>
          <t xml:space="preserve">Y</t>
        </is>
      </c>
      <c r="AJ90" t="inlineStr">
        <is>
          <t xml:space="preserve">Y</t>
        </is>
      </c>
      <c r="AK90" t="inlineStr">
        <is>
          <t xml:space="preserve">N</t>
        </is>
      </c>
      <c r="AL90" t="inlineStr">
        <is>
          <t xml:space="preserve">Y</t>
        </is>
      </c>
      <c r="AM90"/>
      <c r="AN90" t="inlineStr">
        <is>
          <t xml:space="preserve">N</t>
        </is>
      </c>
      <c r="AO90"/>
      <c r="AP90" t="inlineStr">
        <is>
          <t xml:space="preserve">N</t>
        </is>
      </c>
      <c r="AQ90"/>
      <c r="AR90"/>
      <c r="AS90"/>
      <c r="AT90">
        <f>IFERROR(INDEX(04_Area_Stats!$E$5:$E$8,MATCH(N90,04_Area_Stats!$A$5:$A$8,0)),"")</f>
      </c>
      <c r="AU90">
        <f>IFERROR(ROUND(W90*AT90,0),"")</f>
      </c>
      <c r="AV90">
        <f>IFERROR(AU90*12/S90,"")</f>
      </c>
      <c r="AW90">
        <f>IFERROR(ROUND(100*(03_Assumptions!$B$18*MIN(AV90/03_Assumptions!$B$13,1)+03_Assumptions!$B$19*MIN(MAX(-AB90/0.25,0),1)+03_Assumptions!$B$20*IFERROR(INDEX(03_Assumptions!$B$28:$B$33,MATCH(AG90,03_Assumptions!$A$28:$A$33,0)),0.5)+03_Assumptions!$B$21*MIN(V90/180,1)+03_Assumptions!$B$22*(COUNTIF(AI90:AQ90,"Y")/9)),0),"")</f>
      </c>
      <c r="AX90"/>
      <c r="AY90"/>
      <c r="AZ90"/>
      <c r="BA90" t="inlineStr">
        <is>
          <t xml:space="preserve">https://img4.idealista.com/s/v1/yLv6QcFaPGY-ndqtd3fIzjn3dwgl4inLwTKbMiVSd6Ml4khBqGDIaJvI4s5m5JvBd7Uldwi1d5sedwYIBoAICHoLo4DI9Zuoyw?Expires=1788033955&amp;Signature=MEUCIQDFhfWWwoJ5yeK2LBhTJVUOpHw9X~4JShsiUJJpTQs4pAIgOMnkqvQeUcZjb7mQC9LoqWAzRBWt1PekxK9RoWpj5ck_&amp;Key-Pair-Id=K20EOYVFELHOX5</t>
        </is>
      </c>
      <c r="BB90" t="inlineStr">
        <is>
          <t xml:space="preserve">2711601UF2421S0001ZT</t>
        </is>
      </c>
      <c r="BC90">
        <v>1</v>
      </c>
      <c r="BD90"/>
      <c r="BE90">
        <v>0</v>
      </c>
      <c r="BF90"/>
      <c r="BG90"/>
      <c r="BH90"/>
      <c r="BI90"/>
      <c r="BJ90"/>
      <c r="BK90"/>
      <c r="BL90" t="inlineStr">
        <is>
          <t xml:space="preserve">Nybyggda lägenheter i La Nueva Andalucía, Marbella, 5 minuter från Puerto Banús, i utmärkt skick med modern arkitektur. Komplexet erbjuder enheter med 2–4 sovrum med gym, chill-out-område och panoramabad.</t>
        </is>
      </c>
      <c r="BM90" t="inlineStr">
        <is>
          <t xml:space="preserve">condition</t>
        </is>
      </c>
      <c r="BN90"/>
    </row>
    <row r="91">
      <c r="A91" t="inlineStr">
        <is>
          <t xml:space="preserve">IDL-112387851</t>
        </is>
      </c>
      <c r="B91" t="inlineStr">
        <is>
          <t xml:space="preserve">Idealista</t>
        </is>
      </c>
      <c r="C91" t="inlineStr">
        <is>
          <t xml:space="preserve">112387851</t>
        </is>
      </c>
      <c r="D91" t="inlineStr">
        <is>
          <t xml:space="preserve">https://www.idealista.com/inmueble/112387851/</t>
        </is>
      </c>
      <c r="E91" t="inlineStr">
        <is>
          <t xml:space="preserve">2026-08-28</t>
        </is>
      </c>
      <c r="F91" t="inlineStr">
        <is>
          <t xml:space="preserve">2026-09-10</t>
        </is>
      </c>
      <c r="G91" t="inlineStr">
        <is>
          <t xml:space="preserve">New</t>
        </is>
      </c>
      <c r="H91" t="inlineStr">
        <is>
          <t xml:space="preserve">Flat / apartment in Puerto Banús, Marbella</t>
        </is>
      </c>
      <c r="I91" t="inlineStr">
        <is>
          <t xml:space="preserve">Sale</t>
        </is>
      </c>
      <c r="J91" t="inlineStr">
        <is>
          <t xml:space="preserve">Flat</t>
        </is>
      </c>
      <c r="K91" t="inlineStr">
        <is>
          <t xml:space="preserve">ES</t>
        </is>
      </c>
      <c r="L91"/>
      <c r="M91" t="inlineStr">
        <is>
          <t xml:space="preserve">Málaga</t>
        </is>
      </c>
      <c r="N91" t="inlineStr">
        <is>
          <t xml:space="preserve">Marbella</t>
        </is>
      </c>
      <c r="O91" t="inlineStr">
        <is>
          <t xml:space="preserve">Nueva Andalucía</t>
        </is>
      </c>
      <c r="P91"/>
      <c r="Q91" t="inlineStr">
        <is>
          <t xml:space="preserve">36.4868885</t>
        </is>
      </c>
      <c r="R91" t="inlineStr">
        <is>
          <t xml:space="preserve">-4.9540979</t>
        </is>
      </c>
      <c r="S91">
        <v>800000</v>
      </c>
      <c r="T91"/>
      <c r="U91">
        <f>IFERROR((S91-T91)/T91,"")</f>
      </c>
      <c r="V91">
        <v>49</v>
      </c>
      <c r="W91" t="inlineStr">
        <is>
          <t xml:space="preserve">124.00</t>
        </is>
      </c>
      <c r="X91"/>
      <c r="Y91"/>
      <c r="Z91">
        <f>IFERROR(S91/W91,"")</f>
      </c>
      <c r="AA91">
        <f>IFERROR(INDEX(04_Area_Stats!$C$5:$C$8,MATCH(N91,04_Area_Stats!$A$5:$A$8,0)),"")</f>
      </c>
      <c r="AB91">
        <f>IFERROR((Z91-AA91)/AA91,"")</f>
      </c>
      <c r="AC91">
        <v>2</v>
      </c>
      <c r="AD91">
        <v>2</v>
      </c>
      <c r="AE91" t="inlineStr">
        <is>
          <t xml:space="preserve">Ground Floor</t>
        </is>
      </c>
      <c r="AF91"/>
      <c r="AG91" t="inlineStr">
        <is>
          <t xml:space="preserve">Renovated</t>
        </is>
      </c>
      <c r="AH91"/>
      <c r="AI91" t="inlineStr">
        <is>
          <t xml:space="preserve">Y</t>
        </is>
      </c>
      <c r="AJ91" t="inlineStr">
        <is>
          <t xml:space="preserve">Y</t>
        </is>
      </c>
      <c r="AK91" t="inlineStr">
        <is>
          <t xml:space="preserve">Y</t>
        </is>
      </c>
      <c r="AL91" t="inlineStr">
        <is>
          <t xml:space="preserve">Y</t>
        </is>
      </c>
      <c r="AM91" t="inlineStr">
        <is>
          <t xml:space="preserve">Y</t>
        </is>
      </c>
      <c r="AN91" t="inlineStr">
        <is>
          <t xml:space="preserve">N</t>
        </is>
      </c>
      <c r="AO91"/>
      <c r="AP91" t="inlineStr">
        <is>
          <t xml:space="preserve">Y</t>
        </is>
      </c>
      <c r="AQ91"/>
      <c r="AR91"/>
      <c r="AS91"/>
      <c r="AT91">
        <f>IFERROR(INDEX(04_Area_Stats!$E$5:$E$8,MATCH(N91,04_Area_Stats!$A$5:$A$8,0)),"")</f>
      </c>
      <c r="AU91">
        <f>IFERROR(ROUND(W91*AT91,0),"")</f>
      </c>
      <c r="AV91">
        <f>IFERROR(AU91*12/S91,"")</f>
      </c>
      <c r="AW91">
        <f>IFERROR(ROUND(100*(03_Assumptions!$B$18*MIN(AV91/03_Assumptions!$B$13,1)+03_Assumptions!$B$19*MIN(MAX(-AB91/0.25,0),1)+03_Assumptions!$B$20*IFERROR(INDEX(03_Assumptions!$B$28:$B$33,MATCH(AG91,03_Assumptions!$A$28:$A$33,0)),0.5)+03_Assumptions!$B$21*MIN(V91/180,1)+03_Assumptions!$B$22*(COUNTIF(AI91:AQ91,"Y")/9)),0),"")</f>
      </c>
      <c r="AX91"/>
      <c r="AY91"/>
      <c r="AZ91"/>
      <c r="BA91" t="inlineStr">
        <is>
          <t xml:space="preserve">https://img4.idealista.com/s/v1/yLv6QcFaPGY-ndqtd3fIzjn3dwgl4inLwTKbMiVSd6Ml4khBqGDIaJvI4s5m5JvBdwgLdwYMd_cLdwYIoz56PiV6DPfI9Zuoyw?Expires=1788029949&amp;Signature=MEYCIQD73zvn4dCjYaQKURLoIx6Av7Bdu3psjiDjkpUKSlmhTQIhAIHW0J~QAlPsOEtP4O9seXcLIRSyDl~yg4B-x6YhjS8h&amp;Key-Pair-Id=K20EOYVFELHOX5</t>
        </is>
      </c>
      <c r="BB91" t="inlineStr">
        <is>
          <t xml:space="preserve">5199103UF2359N</t>
        </is>
      </c>
      <c r="BC91">
        <v>1</v>
      </c>
      <c r="BD91"/>
      <c r="BE91">
        <v>0</v>
      </c>
      <c r="BF91"/>
      <c r="BG91"/>
      <c r="BH91"/>
      <c r="BI91"/>
      <c r="BJ91" t="inlineStr">
        <is>
          <t xml:space="preserve">COSMETIC</t>
        </is>
      </c>
      <c r="BK91"/>
      <c r="BL91" t="inlineStr">
        <is>
          <t xml:space="preserve">Elegant renoverad lägenhet med 2 sovrum och 2 badrum på bottenvåningen i det prestigieösa Terrazas de Banús-komplexet i Puerto Banús, i gott skick med samtida design. Framträdande särdrag inkluderar västvändning med direkt terrass, gemensamma faciliteter (3 pooler, paddelbana, trädgårdar), underjordisk parkering och närhet till strand och affärer.</t>
        </is>
      </c>
      <c r="BM91" t="inlineStr">
        <is>
          <t xml:space="preserve">floor, condition</t>
        </is>
      </c>
      <c r="BN91"/>
    </row>
    <row r="92">
      <c r="A92" t="inlineStr">
        <is>
          <t xml:space="preserve">IDL-111463229</t>
        </is>
      </c>
      <c r="B92" t="inlineStr">
        <is>
          <t xml:space="preserve">Idealista</t>
        </is>
      </c>
      <c r="C92" t="inlineStr">
        <is>
          <t xml:space="preserve">111463229</t>
        </is>
      </c>
      <c r="D92" t="inlineStr">
        <is>
          <t xml:space="preserve">https://www.idealista.com/inmueble/111463229/</t>
        </is>
      </c>
      <c r="E92" t="inlineStr">
        <is>
          <t xml:space="preserve">2026-08-28</t>
        </is>
      </c>
      <c r="F92" t="inlineStr">
        <is>
          <t xml:space="preserve">2026-09-10</t>
        </is>
      </c>
      <c r="G92" t="inlineStr">
        <is>
          <t xml:space="preserve">New</t>
        </is>
      </c>
      <c r="H92" t="inlineStr">
        <is>
          <t xml:space="preserve">Terraced house in Urbanización el Rosario, El Rosario-Ricmar, Marbella</t>
        </is>
      </c>
      <c r="I92" t="inlineStr">
        <is>
          <t xml:space="preserve">Sale</t>
        </is>
      </c>
      <c r="J92" t="inlineStr">
        <is>
          <t xml:space="preserve">Chalet</t>
        </is>
      </c>
      <c r="K92" t="inlineStr">
        <is>
          <t xml:space="preserve">ES</t>
        </is>
      </c>
      <c r="L92"/>
      <c r="M92" t="inlineStr">
        <is>
          <t xml:space="preserve">Málaga</t>
        </is>
      </c>
      <c r="N92" t="inlineStr">
        <is>
          <t xml:space="preserve">Marbella</t>
        </is>
      </c>
      <c r="O92" t="inlineStr">
        <is>
          <t xml:space="preserve">Las Chapas-El Rosario</t>
        </is>
      </c>
      <c r="P92"/>
      <c r="Q92" t="inlineStr">
        <is>
          <t xml:space="preserve">36.5115002</t>
        </is>
      </c>
      <c r="R92" t="inlineStr">
        <is>
          <t xml:space="preserve">-4.8043726</t>
        </is>
      </c>
      <c r="S92">
        <v>630000</v>
      </c>
      <c r="T92"/>
      <c r="U92">
        <f>IFERROR((S92-T92)/T92,"")</f>
      </c>
      <c r="V92">
        <v>49</v>
      </c>
      <c r="W92" t="inlineStr">
        <is>
          <t xml:space="preserve">230.00</t>
        </is>
      </c>
      <c r="X92">
        <v>278</v>
      </c>
      <c r="Y92"/>
      <c r="Z92">
        <f>IFERROR(S92/W92,"")</f>
      </c>
      <c r="AA92">
        <f>IFERROR(INDEX(04_Area_Stats!$C$5:$C$8,MATCH(N92,04_Area_Stats!$A$5:$A$8,0)),"")</f>
      </c>
      <c r="AB92">
        <f>IFERROR((Z92-AA92)/AA92,"")</f>
      </c>
      <c r="AC92">
        <v>4</v>
      </c>
      <c r="AD92">
        <v>4</v>
      </c>
      <c r="AE92"/>
      <c r="AF92">
        <v>1971</v>
      </c>
      <c r="AG92" t="inlineStr">
        <is>
          <t xml:space="preserve">Good</t>
        </is>
      </c>
      <c r="AH92"/>
      <c r="AI92"/>
      <c r="AJ92" t="inlineStr">
        <is>
          <t xml:space="preserve">Y</t>
        </is>
      </c>
      <c r="AK92" t="inlineStr">
        <is>
          <t xml:space="preserve">Y</t>
        </is>
      </c>
      <c r="AL92" t="inlineStr">
        <is>
          <t xml:space="preserve">Y</t>
        </is>
      </c>
      <c r="AM92" t="inlineStr">
        <is>
          <t xml:space="preserve">Y</t>
        </is>
      </c>
      <c r="AN92" t="inlineStr">
        <is>
          <t xml:space="preserve">Y</t>
        </is>
      </c>
      <c r="AO92"/>
      <c r="AP92" t="inlineStr">
        <is>
          <t xml:space="preserve">Y</t>
        </is>
      </c>
      <c r="AQ92"/>
      <c r="AR92"/>
      <c r="AS92"/>
      <c r="AT92">
        <f>IFERROR(INDEX(04_Area_Stats!$E$5:$E$8,MATCH(N92,04_Area_Stats!$A$5:$A$8,0)),"")</f>
      </c>
      <c r="AU92">
        <f>IFERROR(ROUND(W92*AT92,0),"")</f>
      </c>
      <c r="AV92">
        <f>IFERROR(AU92*12/S92,"")</f>
      </c>
      <c r="AW92">
        <f>IFERROR(ROUND(100*(03_Assumptions!$B$18*MIN(AV92/03_Assumptions!$B$13,1)+03_Assumptions!$B$19*MIN(MAX(-AB92/0.25,0),1)+03_Assumptions!$B$20*IFERROR(INDEX(03_Assumptions!$B$28:$B$33,MATCH(AG92,03_Assumptions!$A$28:$A$33,0)),0.5)+03_Assumptions!$B$21*MIN(V92/180,1)+03_Assumptions!$B$22*(COUNTIF(AI92:AQ92,"Y")/9)),0),"")</f>
      </c>
      <c r="AX92"/>
      <c r="AY92"/>
      <c r="AZ92"/>
      <c r="BA92" t="inlineStr">
        <is>
          <t xml:space="preserve">https://img4.idealista.com/s/v1/yLv6QcFaPGY-ndqtd3fIzjn3dwgl4inLwTKbMiVSd6Ml4khBqGDIaJvI4s5m5JvBd3oedwubd6ObdwYI9wv3oz4MCHrI9Zuoyw?Expires=1788082581&amp;Signature=MEYCIQCPvn8j1gUmqtz6T81kLHeubucCdRP3B06RkygpG4GoCwIhAPICqMCyBHyOKE8fKJNWBP-1cWG43uZxCkZ84qYIeeD7&amp;Key-Pair-Id=K20EOYVFELHOX5</t>
        </is>
      </c>
      <c r="BB92" t="inlineStr">
        <is>
          <t xml:space="preserve">8424108UF3482S0001OS</t>
        </is>
      </c>
      <c r="BC92">
        <v>1</v>
      </c>
      <c r="BD92"/>
      <c r="BE92">
        <v>0</v>
      </c>
      <c r="BF92"/>
      <c r="BG92"/>
      <c r="BH92"/>
      <c r="BI92"/>
      <c r="BJ92"/>
      <c r="BK92"/>
      <c r="BL92" t="inlineStr">
        <is>
          <t xml:space="preserve">Ett rymligt radhus med 4 sovrum, 3 badrum och 230 m² i det prestigefyllda området El Rosario i Marbella, fördelat över 3 våningar med garage för 2 bilar, terrass och 3 balkonger i gott skick. Fastigheten gynnasav utmärkta grannskapsservice inom 2 minuters gång och närhet till stranden (15 minuter) och flygplatsen (20 minuter).</t>
        </is>
      </c>
      <c r="BM92" t="inlineStr">
        <is>
          <t xml:space="preserve">condition, balcony</t>
        </is>
      </c>
      <c r="BN92"/>
    </row>
    <row r="93">
      <c r="A93" t="inlineStr">
        <is>
          <t xml:space="preserve">IDL-112392305</t>
        </is>
      </c>
      <c r="B93" t="inlineStr">
        <is>
          <t xml:space="preserve">Idealista</t>
        </is>
      </c>
      <c r="C93" t="inlineStr">
        <is>
          <t xml:space="preserve">112392305</t>
        </is>
      </c>
      <c r="D93" t="inlineStr">
        <is>
          <t xml:space="preserve">https://www.idealista.com/obra-nueva/112392305/</t>
        </is>
      </c>
      <c r="E93" t="inlineStr">
        <is>
          <t xml:space="preserve">2026-08-28</t>
        </is>
      </c>
      <c r="F93" t="inlineStr">
        <is>
          <t xml:space="preserve">2026-09-10</t>
        </is>
      </c>
      <c r="G93" t="inlineStr">
        <is>
          <t xml:space="preserve">New</t>
        </is>
      </c>
      <c r="H93" t="inlineStr">
        <is>
          <t xml:space="preserve">Flat / apartment in Rodeo Alto-Guadaiza-La Campana, Marbella</t>
        </is>
      </c>
      <c r="I93" t="inlineStr">
        <is>
          <t xml:space="preserve">Sale</t>
        </is>
      </c>
      <c r="J93" t="inlineStr">
        <is>
          <t xml:space="preserve">Flat</t>
        </is>
      </c>
      <c r="K93" t="inlineStr">
        <is>
          <t xml:space="preserve">ES</t>
        </is>
      </c>
      <c r="L93"/>
      <c r="M93" t="inlineStr">
        <is>
          <t xml:space="preserve">Málaga</t>
        </is>
      </c>
      <c r="N93" t="inlineStr">
        <is>
          <t xml:space="preserve">Marbella</t>
        </is>
      </c>
      <c r="O93" t="inlineStr">
        <is>
          <t xml:space="preserve">Nueva Andalucía</t>
        </is>
      </c>
      <c r="P93"/>
      <c r="Q93" t="inlineStr">
        <is>
          <t xml:space="preserve">36.4992315</t>
        </is>
      </c>
      <c r="R93" t="inlineStr">
        <is>
          <t xml:space="preserve">-4.9807423</t>
        </is>
      </c>
      <c r="S93">
        <v>475000</v>
      </c>
      <c r="T93"/>
      <c r="U93">
        <f>IFERROR((S93-T93)/T93,"")</f>
      </c>
      <c r="V93">
        <v>49</v>
      </c>
      <c r="W93" t="inlineStr">
        <is>
          <t xml:space="preserve">105.00</t>
        </is>
      </c>
      <c r="X93"/>
      <c r="Y93"/>
      <c r="Z93">
        <f>IFERROR(S93/W93,"")</f>
      </c>
      <c r="AA93">
        <f>IFERROR(INDEX(04_Area_Stats!$C$5:$C$8,MATCH(N93,04_Area_Stats!$A$5:$A$8,0)),"")</f>
      </c>
      <c r="AB93">
        <f>IFERROR((Z93-AA93)/AA93,"")</f>
      </c>
      <c r="AC93">
        <v>3</v>
      </c>
      <c r="AD93">
        <v>2</v>
      </c>
      <c r="AE93" t="inlineStr">
        <is>
          <t xml:space="preserve">1</t>
        </is>
      </c>
      <c r="AF93"/>
      <c r="AG93"/>
      <c r="AH93"/>
      <c r="AI93" t="inlineStr">
        <is>
          <t xml:space="preserve">Y</t>
        </is>
      </c>
      <c r="AJ93" t="inlineStr">
        <is>
          <t xml:space="preserve">Y</t>
        </is>
      </c>
      <c r="AK93" t="inlineStr">
        <is>
          <t xml:space="preserve">N</t>
        </is>
      </c>
      <c r="AL93" t="inlineStr">
        <is>
          <t xml:space="preserve">Y</t>
        </is>
      </c>
      <c r="AM93"/>
      <c r="AN93" t="inlineStr">
        <is>
          <t xml:space="preserve">N</t>
        </is>
      </c>
      <c r="AO93"/>
      <c r="AP93" t="inlineStr">
        <is>
          <t xml:space="preserve">N</t>
        </is>
      </c>
      <c r="AQ93"/>
      <c r="AR93"/>
      <c r="AS93"/>
      <c r="AT93">
        <f>IFERROR(INDEX(04_Area_Stats!$E$5:$E$8,MATCH(N93,04_Area_Stats!$A$5:$A$8,0)),"")</f>
      </c>
      <c r="AU93">
        <f>IFERROR(ROUND(W93*AT93,0),"")</f>
      </c>
      <c r="AV93">
        <f>IFERROR(AU93*12/S93,"")</f>
      </c>
      <c r="AW93">
        <f>IFERROR(ROUND(100*(03_Assumptions!$B$18*MIN(AV93/03_Assumptions!$B$13,1)+03_Assumptions!$B$19*MIN(MAX(-AB93/0.25,0),1)+03_Assumptions!$B$20*IFERROR(INDEX(03_Assumptions!$B$28:$B$33,MATCH(AG93,03_Assumptions!$A$28:$A$33,0)),0.5)+03_Assumptions!$B$21*MIN(V93/180,1)+03_Assumptions!$B$22*(COUNTIF(AI93:AQ93,"Y")/9)),0),"")</f>
      </c>
      <c r="AX93"/>
      <c r="AY93"/>
      <c r="AZ93"/>
      <c r="BA93" t="inlineStr">
        <is>
          <t xml:space="preserve">https://img4.idealista.com/s/v1/yLv6QcFaPGY-ndqtd3fIzjn3dwgl4inLwTKbMiVSd6Ml4khBqGDIaJvI4s5m5JvBdyULd3o-d9q1dwYIJfcLJQw-egvI9Zuoyw?Expires=1788033955&amp;Signature=MEUCIDgPE0qwj1gQNI-~iKiBByUTnPtkIamC3T2Ix4JGM4ZiAiEA~a4LRzUq81TTCVDhbGp266ZFukvK7mJqq67L3VzziqM_&amp;Key-Pair-Id=K20EOYVFELHOX5</t>
        </is>
      </c>
      <c r="BB93" t="inlineStr">
        <is>
          <t xml:space="preserve">2713202UF2421S0001QT</t>
        </is>
      </c>
      <c r="BC93">
        <v>1</v>
      </c>
      <c r="BD93"/>
      <c r="BE93">
        <v>0</v>
      </c>
      <c r="BF93"/>
      <c r="BG93"/>
      <c r="BH93"/>
      <c r="BI93"/>
      <c r="BJ93"/>
      <c r="BK93"/>
      <c r="BL93"/>
      <c r="BM93"/>
      <c r="BN93"/>
    </row>
    <row r="94">
      <c r="A94" t="inlineStr">
        <is>
          <t xml:space="preserve">IDL-112392319</t>
        </is>
      </c>
      <c r="B94" t="inlineStr">
        <is>
          <t xml:space="preserve">Idealista</t>
        </is>
      </c>
      <c r="C94" t="inlineStr">
        <is>
          <t xml:space="preserve">112392319</t>
        </is>
      </c>
      <c r="D94" t="inlineStr">
        <is>
          <t xml:space="preserve">https://www.idealista.com/obra-nueva/112392319/</t>
        </is>
      </c>
      <c r="E94" t="inlineStr">
        <is>
          <t xml:space="preserve">2026-08-28</t>
        </is>
      </c>
      <c r="F94" t="inlineStr">
        <is>
          <t xml:space="preserve">2026-09-10</t>
        </is>
      </c>
      <c r="G94" t="inlineStr">
        <is>
          <t xml:space="preserve">New</t>
        </is>
      </c>
      <c r="H94" t="inlineStr">
        <is>
          <t xml:space="preserve">Flat / apartment in Rodeo Alto-Guadaiza-La Campana, Marbella</t>
        </is>
      </c>
      <c r="I94" t="inlineStr">
        <is>
          <t xml:space="preserve">Sale</t>
        </is>
      </c>
      <c r="J94" t="inlineStr">
        <is>
          <t xml:space="preserve">Flat</t>
        </is>
      </c>
      <c r="K94" t="inlineStr">
        <is>
          <t xml:space="preserve">ES</t>
        </is>
      </c>
      <c r="L94"/>
      <c r="M94" t="inlineStr">
        <is>
          <t xml:space="preserve">Málaga</t>
        </is>
      </c>
      <c r="N94" t="inlineStr">
        <is>
          <t xml:space="preserve">Marbella</t>
        </is>
      </c>
      <c r="O94" t="inlineStr">
        <is>
          <t xml:space="preserve">Nueva Andalucía</t>
        </is>
      </c>
      <c r="P94"/>
      <c r="Q94" t="inlineStr">
        <is>
          <t xml:space="preserve">36.4975002</t>
        </is>
      </c>
      <c r="R94" t="inlineStr">
        <is>
          <t xml:space="preserve">-4.9795045</t>
        </is>
      </c>
      <c r="S94">
        <v>485000</v>
      </c>
      <c r="T94"/>
      <c r="U94">
        <f>IFERROR((S94-T94)/T94,"")</f>
      </c>
      <c r="V94">
        <v>49</v>
      </c>
      <c r="W94" t="inlineStr">
        <is>
          <t xml:space="preserve">100.00</t>
        </is>
      </c>
      <c r="X94"/>
      <c r="Y94"/>
      <c r="Z94">
        <f>IFERROR(S94/W94,"")</f>
      </c>
      <c r="AA94">
        <f>IFERROR(INDEX(04_Area_Stats!$C$5:$C$8,MATCH(N94,04_Area_Stats!$A$5:$A$8,0)),"")</f>
      </c>
      <c r="AB94">
        <f>IFERROR((Z94-AA94)/AA94,"")</f>
      </c>
      <c r="AC94">
        <v>3</v>
      </c>
      <c r="AD94">
        <v>2</v>
      </c>
      <c r="AE94" t="inlineStr">
        <is>
          <t xml:space="preserve">4</t>
        </is>
      </c>
      <c r="AF94"/>
      <c r="AG94" t="inlineStr">
        <is>
          <t xml:space="preserve">New build</t>
        </is>
      </c>
      <c r="AH94"/>
      <c r="AI94" t="inlineStr">
        <is>
          <t xml:space="preserve">Y</t>
        </is>
      </c>
      <c r="AJ94" t="inlineStr">
        <is>
          <t xml:space="preserve">Y</t>
        </is>
      </c>
      <c r="AK94" t="inlineStr">
        <is>
          <t xml:space="preserve">N</t>
        </is>
      </c>
      <c r="AL94" t="inlineStr">
        <is>
          <t xml:space="preserve">Y</t>
        </is>
      </c>
      <c r="AM94"/>
      <c r="AN94" t="inlineStr">
        <is>
          <t xml:space="preserve">N</t>
        </is>
      </c>
      <c r="AO94"/>
      <c r="AP94" t="inlineStr">
        <is>
          <t xml:space="preserve">N</t>
        </is>
      </c>
      <c r="AQ94"/>
      <c r="AR94"/>
      <c r="AS94"/>
      <c r="AT94">
        <f>IFERROR(INDEX(04_Area_Stats!$E$5:$E$8,MATCH(N94,04_Area_Stats!$A$5:$A$8,0)),"")</f>
      </c>
      <c r="AU94">
        <f>IFERROR(ROUND(W94*AT94,0),"")</f>
      </c>
      <c r="AV94">
        <f>IFERROR(AU94*12/S94,"")</f>
      </c>
      <c r="AW94">
        <f>IFERROR(ROUND(100*(03_Assumptions!$B$18*MIN(AV94/03_Assumptions!$B$13,1)+03_Assumptions!$B$19*MIN(MAX(-AB94/0.25,0),1)+03_Assumptions!$B$20*IFERROR(INDEX(03_Assumptions!$B$28:$B$33,MATCH(AG94,03_Assumptions!$A$28:$A$33,0)),0.5)+03_Assumptions!$B$21*MIN(V94/180,1)+03_Assumptions!$B$22*(COUNTIF(AI94:AQ94,"Y")/9)),0),"")</f>
      </c>
      <c r="AX94"/>
      <c r="AY94"/>
      <c r="AZ94"/>
      <c r="BA94" t="inlineStr">
        <is>
          <t xml:space="preserve">https://img4.idealista.com/s/v1/yLv6QcFaPGY-ndqtd3fIzjn3dwgl4inLwTKbMiVSd6Ml4khBqGDIaJvI4s5m5JvBdx4-d9oLdyU-dwYIBoAICHoLoyXI9Zuoyw?Expires=1788033955&amp;Signature=MEUCIQCxCNIqCPanXocwXt1gmsA9iDCdvjA5WiRLVmd7c0pntQIgL7mRgcGRGpz3J6D7vMAgr6q4ct2byq-HLWaGK6evbyc_&amp;Key-Pair-Id=K20EOYVFELHOX5</t>
        </is>
      </c>
      <c r="BB94" t="inlineStr">
        <is>
          <t xml:space="preserve">2711601UF2421S0001ZT</t>
        </is>
      </c>
      <c r="BC94">
        <v>1</v>
      </c>
      <c r="BD94"/>
      <c r="BE94">
        <v>0</v>
      </c>
      <c r="BF94"/>
      <c r="BG94"/>
      <c r="BH94"/>
      <c r="BI94"/>
      <c r="BJ94"/>
      <c r="BK94"/>
      <c r="BL94" t="inlineStr">
        <is>
          <t xml:space="preserve">Nybyggd bostadskomplex i La Nueva Andalucia, Marbella, med 102 lägenheter av utmärkt kvalitet och modern arkitektur. Utmärkt läge endast 5 minuter från Puerto Banús och stranden, med stora gemensamma faciliteter inklusive gym, chill-out-område och panorampool.</t>
        </is>
      </c>
      <c r="BM94" t="inlineStr">
        <is>
          <t xml:space="preserve">condition</t>
        </is>
      </c>
      <c r="BN94"/>
    </row>
    <row r="95">
      <c r="A95" t="inlineStr">
        <is>
          <t xml:space="preserve">IDL-112393779</t>
        </is>
      </c>
      <c r="B95" t="inlineStr">
        <is>
          <t xml:space="preserve">Idealista</t>
        </is>
      </c>
      <c r="C95" t="inlineStr">
        <is>
          <t xml:space="preserve">112393779</t>
        </is>
      </c>
      <c r="D95" t="inlineStr">
        <is>
          <t xml:space="preserve">https://www.idealista.com/inmueble/112393779/</t>
        </is>
      </c>
      <c r="E95" t="inlineStr">
        <is>
          <t xml:space="preserve">2026-08-28</t>
        </is>
      </c>
      <c r="F95" t="inlineStr">
        <is>
          <t xml:space="preserve">2026-09-10</t>
        </is>
      </c>
      <c r="G95" t="inlineStr">
        <is>
          <t xml:space="preserve">New</t>
        </is>
      </c>
      <c r="H95" t="inlineStr">
        <is>
          <t xml:space="preserve">Flat / apartment in Calle de Marcasitas, Nagüeles, Marbella</t>
        </is>
      </c>
      <c r="I95" t="inlineStr">
        <is>
          <t xml:space="preserve">Sale</t>
        </is>
      </c>
      <c r="J95" t="inlineStr">
        <is>
          <t xml:space="preserve">Flat</t>
        </is>
      </c>
      <c r="K95" t="inlineStr">
        <is>
          <t xml:space="preserve">ES</t>
        </is>
      </c>
      <c r="L95"/>
      <c r="M95" t="inlineStr">
        <is>
          <t xml:space="preserve">Málaga</t>
        </is>
      </c>
      <c r="N95" t="inlineStr">
        <is>
          <t xml:space="preserve">Marbella</t>
        </is>
      </c>
      <c r="O95" t="inlineStr">
        <is>
          <t xml:space="preserve">Nagüeles-Milla de Oro</t>
        </is>
      </c>
      <c r="P95"/>
      <c r="Q95" t="inlineStr">
        <is>
          <t xml:space="preserve">36.5140591</t>
        </is>
      </c>
      <c r="R95" t="inlineStr">
        <is>
          <t xml:space="preserve">-4.9246349</t>
        </is>
      </c>
      <c r="S95">
        <v>495000</v>
      </c>
      <c r="T95"/>
      <c r="U95">
        <f>IFERROR((S95-T95)/T95,"")</f>
      </c>
      <c r="V95">
        <v>49</v>
      </c>
      <c r="W95" t="inlineStr">
        <is>
          <t xml:space="preserve">200.00</t>
        </is>
      </c>
      <c r="X95"/>
      <c r="Y95"/>
      <c r="Z95">
        <f>IFERROR(S95/W95,"")</f>
      </c>
      <c r="AA95">
        <f>IFERROR(INDEX(04_Area_Stats!$C$5:$C$8,MATCH(N95,04_Area_Stats!$A$5:$A$8,0)),"")</f>
      </c>
      <c r="AB95">
        <f>IFERROR((Z95-AA95)/AA95,"")</f>
      </c>
      <c r="AC95">
        <v>4</v>
      </c>
      <c r="AD95">
        <v>3</v>
      </c>
      <c r="AE95" t="inlineStr">
        <is>
          <t xml:space="preserve">ground floor</t>
        </is>
      </c>
      <c r="AF95"/>
      <c r="AG95" t="inlineStr">
        <is>
          <t xml:space="preserve">Good</t>
        </is>
      </c>
      <c r="AH95"/>
      <c r="AI95" t="inlineStr">
        <is>
          <t xml:space="preserve">Y</t>
        </is>
      </c>
      <c r="AJ95" t="inlineStr">
        <is>
          <t xml:space="preserve">Y</t>
        </is>
      </c>
      <c r="AK95" t="inlineStr">
        <is>
          <t xml:space="preserve">Y</t>
        </is>
      </c>
      <c r="AL95" t="inlineStr">
        <is>
          <t xml:space="preserve">Y</t>
        </is>
      </c>
      <c r="AM95"/>
      <c r="AN95" t="inlineStr">
        <is>
          <t xml:space="preserve">Y</t>
        </is>
      </c>
      <c r="AO95"/>
      <c r="AP95" t="inlineStr">
        <is>
          <t xml:space="preserve">N</t>
        </is>
      </c>
      <c r="AQ95" t="inlineStr">
        <is>
          <t xml:space="preserve">Y</t>
        </is>
      </c>
      <c r="AR95"/>
      <c r="AS95"/>
      <c r="AT95">
        <f>IFERROR(INDEX(04_Area_Stats!$E$5:$E$8,MATCH(N95,04_Area_Stats!$A$5:$A$8,0)),"")</f>
      </c>
      <c r="AU95">
        <f>IFERROR(ROUND(W95*AT95,0),"")</f>
      </c>
      <c r="AV95">
        <f>IFERROR(AU95*12/S95,"")</f>
      </c>
      <c r="AW95">
        <f>IFERROR(ROUND(100*(03_Assumptions!$B$18*MIN(AV95/03_Assumptions!$B$13,1)+03_Assumptions!$B$19*MIN(MAX(-AB95/0.25,0),1)+03_Assumptions!$B$20*IFERROR(INDEX(03_Assumptions!$B$28:$B$33,MATCH(AG95,03_Assumptions!$A$28:$A$33,0)),0.5)+03_Assumptions!$B$21*MIN(V95/180,1)+03_Assumptions!$B$22*(COUNTIF(AI95:AQ95,"Y")/9)),0),"")</f>
      </c>
      <c r="AX95"/>
      <c r="AY95"/>
      <c r="AZ95"/>
      <c r="BA95" t="inlineStr">
        <is>
          <t xml:space="preserve">https://img4.idealista.com/s/v1/yLv6QcFaPGY-ndqtd3fIzjn3dwgl4inLwTKbMiVSd6Ml4khBqGDIaJvI4s5m5JvBd5uod3oLd6j3dwYIoz4Mej56PgzI9Zuoyw?Expires=1788082581&amp;Signature=MEUCIFm-b39Ii3fqtTjgp~ypozvQ-ATju3OysYaaZpWw6XKSAiEAlhyCWk6pVG5k6ocrdmg5Bv7noNheIe66FC1D7uMEMDQ_&amp;Key-Pair-Id=K20EOYVFELHOX5</t>
        </is>
      </c>
      <c r="BB95" t="inlineStr">
        <is>
          <t xml:space="preserve">7728101UF2472N</t>
        </is>
      </c>
      <c r="BC95">
        <v>1</v>
      </c>
      <c r="BD95"/>
      <c r="BE95">
        <v>0</v>
      </c>
      <c r="BF95"/>
      <c r="BG95" t="inlineStr">
        <is>
          <t xml:space="preserve">AREA_MISMATCH</t>
        </is>
      </c>
      <c r="BH95" t="inlineStr">
        <is>
          <t xml:space="preserve">Costly</t>
        </is>
      </c>
      <c r="BI95" t="inlineStr">
        <is>
          <t xml:space="preserve">An opportunity to create a unique, custom-made home in one of the best areas of Marbella</t>
        </is>
      </c>
      <c r="BJ95" t="inlineStr">
        <is>
          <t xml:space="preserve">COSMETIC</t>
        </is>
      </c>
      <c r="BK95"/>
      <c r="BL95" t="inlineStr">
        <is>
          <t xml:space="preserve">En rymlig lägenhet på 160 m² på bottenvåningen i det exklusiva Nagüeles med 4 sovrum, 3 badrum och en stor privat terrass på 40 m² med direkt tillgång till pool och trädgård. Fastigheten är möblerad och i gott skick, med utmärkt potential för anpassning och möjligheten att skapa ett femte sovrum.</t>
        </is>
      </c>
      <c r="BM95" t="inlineStr">
        <is>
          <t xml:space="preserve">floor, condition, storage, furnished</t>
        </is>
      </c>
      <c r="BN95"/>
    </row>
    <row r="96">
      <c r="A96" t="inlineStr">
        <is>
          <t xml:space="preserve">IDL-112392317</t>
        </is>
      </c>
      <c r="B96" t="inlineStr">
        <is>
          <t xml:space="preserve">Idealista</t>
        </is>
      </c>
      <c r="C96" t="inlineStr">
        <is>
          <t xml:space="preserve">112392317</t>
        </is>
      </c>
      <c r="D96" t="inlineStr">
        <is>
          <t xml:space="preserve">https://www.idealista.com/obra-nueva/112392317/</t>
        </is>
      </c>
      <c r="E96" t="inlineStr">
        <is>
          <t xml:space="preserve">2026-08-28</t>
        </is>
      </c>
      <c r="F96" t="inlineStr">
        <is>
          <t xml:space="preserve">2026-09-10</t>
        </is>
      </c>
      <c r="G96" t="inlineStr">
        <is>
          <t xml:space="preserve">New</t>
        </is>
      </c>
      <c r="H96" t="inlineStr">
        <is>
          <t xml:space="preserve">Flat / apartment in Rodeo Alto-Guadaiza-La Campana, Marbella</t>
        </is>
      </c>
      <c r="I96" t="inlineStr">
        <is>
          <t xml:space="preserve">Sale</t>
        </is>
      </c>
      <c r="J96" t="inlineStr">
        <is>
          <t xml:space="preserve">Flat</t>
        </is>
      </c>
      <c r="K96" t="inlineStr">
        <is>
          <t xml:space="preserve">ES</t>
        </is>
      </c>
      <c r="L96"/>
      <c r="M96" t="inlineStr">
        <is>
          <t xml:space="preserve">Málaga</t>
        </is>
      </c>
      <c r="N96" t="inlineStr">
        <is>
          <t xml:space="preserve">Marbella</t>
        </is>
      </c>
      <c r="O96" t="inlineStr">
        <is>
          <t xml:space="preserve">Nueva Andalucía</t>
        </is>
      </c>
      <c r="P96"/>
      <c r="Q96" t="inlineStr">
        <is>
          <t xml:space="preserve">36.4969139</t>
        </is>
      </c>
      <c r="R96" t="inlineStr">
        <is>
          <t xml:space="preserve">-4.9786282</t>
        </is>
      </c>
      <c r="S96">
        <v>530000</v>
      </c>
      <c r="T96"/>
      <c r="U96">
        <f>IFERROR((S96-T96)/T96,"")</f>
      </c>
      <c r="V96">
        <v>49</v>
      </c>
      <c r="W96" t="inlineStr">
        <is>
          <t xml:space="preserve">134.00</t>
        </is>
      </c>
      <c r="X96"/>
      <c r="Y96"/>
      <c r="Z96">
        <f>IFERROR(S96/W96,"")</f>
      </c>
      <c r="AA96">
        <f>IFERROR(INDEX(04_Area_Stats!$C$5:$C$8,MATCH(N96,04_Area_Stats!$A$5:$A$8,0)),"")</f>
      </c>
      <c r="AB96">
        <f>IFERROR((Z96-AA96)/AA96,"")</f>
      </c>
      <c r="AC96">
        <v>4</v>
      </c>
      <c r="AD96">
        <v>2</v>
      </c>
      <c r="AE96" t="inlineStr">
        <is>
          <t xml:space="preserve">2</t>
        </is>
      </c>
      <c r="AF96"/>
      <c r="AG96"/>
      <c r="AH96"/>
      <c r="AI96" t="inlineStr">
        <is>
          <t xml:space="preserve">Y</t>
        </is>
      </c>
      <c r="AJ96" t="inlineStr">
        <is>
          <t xml:space="preserve">Y</t>
        </is>
      </c>
      <c r="AK96" t="inlineStr">
        <is>
          <t xml:space="preserve">N</t>
        </is>
      </c>
      <c r="AL96" t="inlineStr">
        <is>
          <t xml:space="preserve">Y</t>
        </is>
      </c>
      <c r="AM96"/>
      <c r="AN96" t="inlineStr">
        <is>
          <t xml:space="preserve">N</t>
        </is>
      </c>
      <c r="AO96"/>
      <c r="AP96" t="inlineStr">
        <is>
          <t xml:space="preserve">N</t>
        </is>
      </c>
      <c r="AQ96"/>
      <c r="AR96"/>
      <c r="AS96"/>
      <c r="AT96">
        <f>IFERROR(INDEX(04_Area_Stats!$E$5:$E$8,MATCH(N96,04_Area_Stats!$A$5:$A$8,0)),"")</f>
      </c>
      <c r="AU96">
        <f>IFERROR(ROUND(W96*AT96,0),"")</f>
      </c>
      <c r="AV96">
        <f>IFERROR(AU96*12/S96,"")</f>
      </c>
      <c r="AW96">
        <f>IFERROR(ROUND(100*(03_Assumptions!$B$18*MIN(AV96/03_Assumptions!$B$13,1)+03_Assumptions!$B$19*MIN(MAX(-AB96/0.25,0),1)+03_Assumptions!$B$20*IFERROR(INDEX(03_Assumptions!$B$28:$B$33,MATCH(AG96,03_Assumptions!$A$28:$A$33,0)),0.5)+03_Assumptions!$B$21*MIN(V96/180,1)+03_Assumptions!$B$22*(COUNTIF(AI96:AQ96,"Y")/9)),0),"")</f>
      </c>
      <c r="AX96"/>
      <c r="AY96"/>
      <c r="AZ96"/>
      <c r="BA96" t="inlineStr">
        <is>
          <t xml:space="preserve">https://img4.idealista.com/s/v1/yLv6QcFaPGY-ndqtd3fIzjn3dwgl4inLwTKbMiVSd6Ml4khBqGDIaJvI4s5m5JvBd6OAd4Dad4AldwYIJfcLJQw-BgvI9Zuoyw?Expires=1788033955&amp;Signature=MEUCIQDWModkXBH94sP2rjE5zJdAfbBri~GZCT2ZGlOvkTplPwIgWuhNDl-OQ4i7LXboftqpFtWKnTaCAK6p9gexzHEfX~o_&amp;Key-Pair-Id=K20EOYVFELHOX5</t>
        </is>
      </c>
      <c r="BB96" t="inlineStr">
        <is>
          <t xml:space="preserve">2911902UF2421S0001ET</t>
        </is>
      </c>
      <c r="BC96">
        <v>1</v>
      </c>
      <c r="BD96"/>
      <c r="BE96">
        <v>0</v>
      </c>
      <c r="BF96"/>
      <c r="BG96"/>
      <c r="BH96"/>
      <c r="BI96"/>
      <c r="BJ96"/>
      <c r="BK96"/>
      <c r="BL96"/>
      <c r="BM96"/>
      <c r="BN96"/>
    </row>
    <row r="97">
      <c r="A97" t="inlineStr">
        <is>
          <t xml:space="preserve">IDL-111696511</t>
        </is>
      </c>
      <c r="B97" t="inlineStr">
        <is>
          <t xml:space="preserve">Idealista</t>
        </is>
      </c>
      <c r="C97" t="inlineStr">
        <is>
          <t xml:space="preserve">111696511</t>
        </is>
      </c>
      <c r="D97" t="inlineStr">
        <is>
          <t xml:space="preserve">https://www.idealista.com/obra-nueva/111696511/</t>
        </is>
      </c>
      <c r="E97" t="inlineStr">
        <is>
          <t xml:space="preserve">2026-08-28</t>
        </is>
      </c>
      <c r="F97" t="inlineStr">
        <is>
          <t xml:space="preserve">2026-09-10</t>
        </is>
      </c>
      <c r="G97" t="inlineStr">
        <is>
          <t xml:space="preserve">New</t>
        </is>
      </c>
      <c r="H97" t="inlineStr">
        <is>
          <t xml:space="preserve">Flat / apartment in Rodeo Alto-Guadaiza-La Campana, Marbella</t>
        </is>
      </c>
      <c r="I97" t="inlineStr">
        <is>
          <t xml:space="preserve">Sale</t>
        </is>
      </c>
      <c r="J97" t="inlineStr">
        <is>
          <t xml:space="preserve">Flat</t>
        </is>
      </c>
      <c r="K97" t="inlineStr">
        <is>
          <t xml:space="preserve">ES</t>
        </is>
      </c>
      <c r="L97"/>
      <c r="M97" t="inlineStr">
        <is>
          <t xml:space="preserve">Málaga</t>
        </is>
      </c>
      <c r="N97" t="inlineStr">
        <is>
          <t xml:space="preserve">Marbella</t>
        </is>
      </c>
      <c r="O97" t="inlineStr">
        <is>
          <t xml:space="preserve">Nueva Andalucía</t>
        </is>
      </c>
      <c r="P97"/>
      <c r="Q97" t="inlineStr">
        <is>
          <t xml:space="preserve">36.4989198</t>
        </is>
      </c>
      <c r="R97" t="inlineStr">
        <is>
          <t xml:space="preserve">-4.9817295</t>
        </is>
      </c>
      <c r="S97">
        <v>475000</v>
      </c>
      <c r="T97"/>
      <c r="U97">
        <f>IFERROR((S97-T97)/T97,"")</f>
      </c>
      <c r="V97">
        <v>49</v>
      </c>
      <c r="W97" t="inlineStr">
        <is>
          <t xml:space="preserve">96.00</t>
        </is>
      </c>
      <c r="X97"/>
      <c r="Y97"/>
      <c r="Z97">
        <f>IFERROR(S97/W97,"")</f>
      </c>
      <c r="AA97">
        <f>IFERROR(INDEX(04_Area_Stats!$C$5:$C$8,MATCH(N97,04_Area_Stats!$A$5:$A$8,0)),"")</f>
      </c>
      <c r="AB97">
        <f>IFERROR((Z97-AA97)/AA97,"")</f>
      </c>
      <c r="AC97">
        <v>3</v>
      </c>
      <c r="AD97">
        <v>2</v>
      </c>
      <c r="AE97" t="inlineStr">
        <is>
          <t xml:space="preserve">3</t>
        </is>
      </c>
      <c r="AF97"/>
      <c r="AG97" t="inlineStr">
        <is>
          <t xml:space="preserve">New build</t>
        </is>
      </c>
      <c r="AH97"/>
      <c r="AI97" t="inlineStr">
        <is>
          <t xml:space="preserve">Y</t>
        </is>
      </c>
      <c r="AJ97" t="inlineStr">
        <is>
          <t xml:space="preserve">Y</t>
        </is>
      </c>
      <c r="AK97" t="inlineStr">
        <is>
          <t xml:space="preserve">N</t>
        </is>
      </c>
      <c r="AL97" t="inlineStr">
        <is>
          <t xml:space="preserve">Y</t>
        </is>
      </c>
      <c r="AM97" t="inlineStr">
        <is>
          <t xml:space="preserve">Y</t>
        </is>
      </c>
      <c r="AN97" t="inlineStr">
        <is>
          <t xml:space="preserve">Y</t>
        </is>
      </c>
      <c r="AO97"/>
      <c r="AP97" t="inlineStr">
        <is>
          <t xml:space="preserve">Y</t>
        </is>
      </c>
      <c r="AQ97"/>
      <c r="AR97"/>
      <c r="AS97"/>
      <c r="AT97">
        <f>IFERROR(INDEX(04_Area_Stats!$E$5:$E$8,MATCH(N97,04_Area_Stats!$A$5:$A$8,0)),"")</f>
      </c>
      <c r="AU97">
        <f>IFERROR(ROUND(W97*AT97,0),"")</f>
      </c>
      <c r="AV97">
        <f>IFERROR(AU97*12/S97,"")</f>
      </c>
      <c r="AW97">
        <f>IFERROR(ROUND(100*(03_Assumptions!$B$18*MIN(AV97/03_Assumptions!$B$13,1)+03_Assumptions!$B$19*MIN(MAX(-AB97/0.25,0),1)+03_Assumptions!$B$20*IFERROR(INDEX(03_Assumptions!$B$28:$B$33,MATCH(AG97,03_Assumptions!$A$28:$A$33,0)),0.5)+03_Assumptions!$B$21*MIN(V97/180,1)+03_Assumptions!$B$22*(COUNTIF(AI97:AQ97,"Y")/9)),0),"")</f>
      </c>
      <c r="AX97"/>
      <c r="AY97"/>
      <c r="AZ97"/>
      <c r="BA97" t="inlineStr">
        <is>
          <t xml:space="preserve">https://img4.idealista.com/s/v1/yLv6QcFaPGY-ndqtd3fIzjn3dwgl4inLwTKbMiVSd6Ml4khBqGDIaJvI4s5m5JvBdyUGdwiAd4AedwYICAz3DKMLBiXI9Zuoyw?Expires=1788033955&amp;Signature=MEQCIFhSVHzY1g6WJUPOknJa5kiYTeCp6CE1yOpFRNbO06sWAiBsCWY7SgWQPhdTdeLeURD7BprTLP1wvX5JXDNhk2IcPg__&amp;Key-Pair-Id=K20EOYVFELHOX5</t>
        </is>
      </c>
      <c r="BB97" t="inlineStr">
        <is>
          <t xml:space="preserve">2514701UF2421S</t>
        </is>
      </c>
      <c r="BC97">
        <v>1</v>
      </c>
      <c r="BD97"/>
      <c r="BE97">
        <v>0</v>
      </c>
      <c r="BF97"/>
      <c r="BG97"/>
      <c r="BH97"/>
      <c r="BI97"/>
      <c r="BJ97"/>
      <c r="BK97"/>
      <c r="BL97" t="inlineStr">
        <is>
          <t xml:space="preserve">Nybyggda lägenheter i Nueva Andalucía, Marbella, med 2–4 sovrum i utmärkt modern skick. Premiumläge 5 minuter från Puerto Banús med fullt utbud av bekvämligheter, panoramapool och gym, men parkeringsplatser och förråd är tillkökpsadd.</t>
        </is>
      </c>
      <c r="BM97" t="inlineStr">
        <is>
          <t xml:space="preserve">condition, parking</t>
        </is>
      </c>
      <c r="BN97"/>
    </row>
    <row r="98">
      <c r="A98" t="inlineStr">
        <is>
          <t xml:space="preserve">IDL-112387529</t>
        </is>
      </c>
      <c r="B98" t="inlineStr">
        <is>
          <t xml:space="preserve">Idealista</t>
        </is>
      </c>
      <c r="C98" t="inlineStr">
        <is>
          <t xml:space="preserve">112387529</t>
        </is>
      </c>
      <c r="D98" t="inlineStr">
        <is>
          <t xml:space="preserve">https://www.idealista.com/inmueble/112387529/</t>
        </is>
      </c>
      <c r="E98" t="inlineStr">
        <is>
          <t xml:space="preserve">2026-08-28</t>
        </is>
      </c>
      <c r="F98" t="inlineStr">
        <is>
          <t xml:space="preserve">2026-09-10</t>
        </is>
      </c>
      <c r="G98" t="inlineStr">
        <is>
          <t xml:space="preserve">New</t>
        </is>
      </c>
      <c r="H98" t="inlineStr">
        <is>
          <t xml:space="preserve">Terraced house in Urbanizacion Linda Vista Playa, 1 f, Linda Vista-Nueva Alcántara-Cortijo Blanco, Marbella</t>
        </is>
      </c>
      <c r="I98" t="inlineStr">
        <is>
          <t xml:space="preserve">Sale</t>
        </is>
      </c>
      <c r="J98" t="inlineStr">
        <is>
          <t xml:space="preserve">Chalet</t>
        </is>
      </c>
      <c r="K98" t="inlineStr">
        <is>
          <t xml:space="preserve">ES</t>
        </is>
      </c>
      <c r="L98"/>
      <c r="M98" t="inlineStr">
        <is>
          <t xml:space="preserve">Málaga</t>
        </is>
      </c>
      <c r="N98" t="inlineStr">
        <is>
          <t xml:space="preserve">Marbella</t>
        </is>
      </c>
      <c r="O98" t="inlineStr">
        <is>
          <t xml:space="preserve">San Pedro de Alcántara</t>
        </is>
      </c>
      <c r="P98"/>
      <c r="Q98" t="inlineStr">
        <is>
          <t xml:space="preserve">36.4711200</t>
        </is>
      </c>
      <c r="R98" t="inlineStr">
        <is>
          <t xml:space="preserve">-4.9928800</t>
        </is>
      </c>
      <c r="S98">
        <v>950000</v>
      </c>
      <c r="T98"/>
      <c r="U98">
        <f>IFERROR((S98-T98)/T98,"")</f>
      </c>
      <c r="V98">
        <v>49</v>
      </c>
      <c r="W98" t="inlineStr">
        <is>
          <t xml:space="preserve">195.00</t>
        </is>
      </c>
      <c r="X98"/>
      <c r="Y98"/>
      <c r="Z98">
        <f>IFERROR(S98/W98,"")</f>
      </c>
      <c r="AA98">
        <f>IFERROR(INDEX(04_Area_Stats!$C$5:$C$8,MATCH(N98,04_Area_Stats!$A$5:$A$8,0)),"")</f>
      </c>
      <c r="AB98">
        <f>IFERROR((Z98-AA98)/AA98,"")</f>
      </c>
      <c r="AC98">
        <v>4</v>
      </c>
      <c r="AD98">
        <v>4</v>
      </c>
      <c r="AE98"/>
      <c r="AF98"/>
      <c r="AG98"/>
      <c r="AH98"/>
      <c r="AI98"/>
      <c r="AJ98" t="inlineStr">
        <is>
          <t xml:space="preserve">Y</t>
        </is>
      </c>
      <c r="AK98" t="inlineStr">
        <is>
          <t xml:space="preserve">Y</t>
        </is>
      </c>
      <c r="AL98" t="inlineStr">
        <is>
          <t xml:space="preserve">Y</t>
        </is>
      </c>
      <c r="AM98" t="inlineStr">
        <is>
          <t xml:space="preserve">Y</t>
        </is>
      </c>
      <c r="AN98" t="inlineStr">
        <is>
          <t xml:space="preserve">N</t>
        </is>
      </c>
      <c r="AO98"/>
      <c r="AP98" t="inlineStr">
        <is>
          <t xml:space="preserve">Y</t>
        </is>
      </c>
      <c r="AQ98"/>
      <c r="AR98"/>
      <c r="AS98"/>
      <c r="AT98">
        <f>IFERROR(INDEX(04_Area_Stats!$E$5:$E$8,MATCH(N98,04_Area_Stats!$A$5:$A$8,0)),"")</f>
      </c>
      <c r="AU98">
        <f>IFERROR(ROUND(W98*AT98,0),"")</f>
      </c>
      <c r="AV98">
        <f>IFERROR(AU98*12/S98,"")</f>
      </c>
      <c r="AW98">
        <f>IFERROR(ROUND(100*(03_Assumptions!$B$18*MIN(AV98/03_Assumptions!$B$13,1)+03_Assumptions!$B$19*MIN(MAX(-AB98/0.25,0),1)+03_Assumptions!$B$20*IFERROR(INDEX(03_Assumptions!$B$28:$B$33,MATCH(AG98,03_Assumptions!$A$28:$A$33,0)),0.5)+03_Assumptions!$B$21*MIN(V98/180,1)+03_Assumptions!$B$22*(COUNTIF(AI98:AQ98,"Y")/9)),0),"")</f>
      </c>
      <c r="AX98"/>
      <c r="AY98"/>
      <c r="AZ98"/>
      <c r="BA98" t="inlineStr">
        <is>
          <t xml:space="preserve">https://img4.idealista.com/s/v1/yLv6QcFaPGY-ndqtd3fIzjn3dwgl4inLwTKbMiVSd6Ml4khBqGDIaJvI4s5m5JvBd84-dwj3d3rOdwYIoz56oz4IJQzI9Zuoyw?Expires=1788024190&amp;Signature=MEUCIC~-5hL2PsotdapaNXIOQxgwE5S6b25epBvld0mrle6iAiEAg4uzTv8nCOARCFaSfBGBsl9Ht5Y~ovueA3ZXbTquChQ_&amp;Key-Pair-Id=K20EOYVFELHOX5</t>
        </is>
      </c>
      <c r="BB98" t="inlineStr">
        <is>
          <t xml:space="preserve">1582108UF2318S</t>
        </is>
      </c>
      <c r="BC98">
        <v>1</v>
      </c>
      <c r="BD98"/>
      <c r="BE98">
        <v>0</v>
      </c>
      <c r="BF98"/>
      <c r="BG98"/>
      <c r="BH98"/>
      <c r="BI98" t="inlineStr">
        <is>
          <t xml:space="preserve">An excellent opportunity for those looking for a renovated house by the sea</t>
        </is>
      </c>
      <c r="BJ98"/>
      <c r="BK98"/>
      <c r="BL98" t="inlineStr">
        <is>
          <t xml:space="preserve">En trevånings strandnära chalet med 4 sovrum och 3 badrum, nyligen renoverat med moderna bekvämligheter, öppen spis och direkt terrassåtkomst. Beläget i en exklusiv gated community med pooler, trädgårdar och två parkeringsplatser.</t>
        </is>
      </c>
      <c r="BM98"/>
      <c r="BN98"/>
    </row>
    <row r="99">
      <c r="A99" t="inlineStr">
        <is>
          <t xml:space="preserve">IDL-112379438</t>
        </is>
      </c>
      <c r="B99" t="inlineStr">
        <is>
          <t xml:space="preserve">Idealista</t>
        </is>
      </c>
      <c r="C99" t="inlineStr">
        <is>
          <t xml:space="preserve">112379438</t>
        </is>
      </c>
      <c r="D99" t="inlineStr">
        <is>
          <t xml:space="preserve">https://www.idealista.com/obra-nueva/112379438/</t>
        </is>
      </c>
      <c r="E99" t="inlineStr">
        <is>
          <t xml:space="preserve">2026-08-28</t>
        </is>
      </c>
      <c r="F99" t="inlineStr">
        <is>
          <t xml:space="preserve">2026-09-10</t>
        </is>
      </c>
      <c r="G99" t="inlineStr">
        <is>
          <t xml:space="preserve">New</t>
        </is>
      </c>
      <c r="H99" t="inlineStr">
        <is>
          <t xml:space="preserve">Flat / apartment in Avenida Pablo Ruiz Picasso Nn, San Pedro Pueblo, Marbella</t>
        </is>
      </c>
      <c r="I99" t="inlineStr">
        <is>
          <t xml:space="preserve">Sale</t>
        </is>
      </c>
      <c r="J99" t="inlineStr">
        <is>
          <t xml:space="preserve">Flat</t>
        </is>
      </c>
      <c r="K99" t="inlineStr">
        <is>
          <t xml:space="preserve">ES</t>
        </is>
      </c>
      <c r="L99"/>
      <c r="M99" t="inlineStr">
        <is>
          <t xml:space="preserve">Málaga</t>
        </is>
      </c>
      <c r="N99" t="inlineStr">
        <is>
          <t xml:space="preserve">Marbella</t>
        </is>
      </c>
      <c r="O99" t="inlineStr">
        <is>
          <t xml:space="preserve">San Pedro de Alcántara</t>
        </is>
      </c>
      <c r="P99"/>
      <c r="Q99" t="inlineStr">
        <is>
          <t xml:space="preserve">36.4913660</t>
        </is>
      </c>
      <c r="R99" t="inlineStr">
        <is>
          <t xml:space="preserve">-4.9923526</t>
        </is>
      </c>
      <c r="S99">
        <v>667600</v>
      </c>
      <c r="T99"/>
      <c r="U99">
        <f>IFERROR((S99-T99)/T99,"")</f>
      </c>
      <c r="V99">
        <v>49</v>
      </c>
      <c r="W99" t="inlineStr">
        <is>
          <t xml:space="preserve">122.00</t>
        </is>
      </c>
      <c r="X99"/>
      <c r="Y99"/>
      <c r="Z99">
        <f>IFERROR(S99/W99,"")</f>
      </c>
      <c r="AA99">
        <f>IFERROR(INDEX(04_Area_Stats!$C$5:$C$8,MATCH(N99,04_Area_Stats!$A$5:$A$8,0)),"")</f>
      </c>
      <c r="AB99">
        <f>IFERROR((Z99-AA99)/AA99,"")</f>
      </c>
      <c r="AC99">
        <v>3</v>
      </c>
      <c r="AD99">
        <v>2</v>
      </c>
      <c r="AE99" t="inlineStr">
        <is>
          <t xml:space="preserve">2</t>
        </is>
      </c>
      <c r="AF99"/>
      <c r="AG99"/>
      <c r="AH99"/>
      <c r="AI99" t="inlineStr">
        <is>
          <t xml:space="preserve">Y</t>
        </is>
      </c>
      <c r="AJ99" t="inlineStr">
        <is>
          <t xml:space="preserve">Y</t>
        </is>
      </c>
      <c r="AK99" t="inlineStr">
        <is>
          <t xml:space="preserve">N</t>
        </is>
      </c>
      <c r="AL99" t="inlineStr">
        <is>
          <t xml:space="preserve">N</t>
        </is>
      </c>
      <c r="AM99" t="inlineStr">
        <is>
          <t xml:space="preserve">Y</t>
        </is>
      </c>
      <c r="AN99" t="inlineStr">
        <is>
          <t xml:space="preserve">Y</t>
        </is>
      </c>
      <c r="AO99"/>
      <c r="AP99" t="inlineStr">
        <is>
          <t xml:space="preserve">N</t>
        </is>
      </c>
      <c r="AQ99"/>
      <c r="AR99"/>
      <c r="AS99"/>
      <c r="AT99">
        <f>IFERROR(INDEX(04_Area_Stats!$E$5:$E$8,MATCH(N99,04_Area_Stats!$A$5:$A$8,0)),"")</f>
      </c>
      <c r="AU99">
        <f>IFERROR(ROUND(W99*AT99,0),"")</f>
      </c>
      <c r="AV99">
        <f>IFERROR(AU99*12/S99,"")</f>
      </c>
      <c r="AW99">
        <f>IFERROR(ROUND(100*(03_Assumptions!$B$18*MIN(AV99/03_Assumptions!$B$13,1)+03_Assumptions!$B$19*MIN(MAX(-AB99/0.25,0),1)+03_Assumptions!$B$20*IFERROR(INDEX(03_Assumptions!$B$28:$B$33,MATCH(AG99,03_Assumptions!$A$28:$A$33,0)),0.5)+03_Assumptions!$B$21*MIN(V99/180,1)+03_Assumptions!$B$22*(COUNTIF(AI99:AQ99,"Y")/9)),0),"")</f>
      </c>
      <c r="AX99"/>
      <c r="AY99"/>
      <c r="AZ99"/>
      <c r="BA99" t="inlineStr">
        <is>
          <t xml:space="preserve">https://img4.idealista.com/s/v1/yLv6QcFaPGY-ndqtd3fIzjn3dwgl4inLwTKbMiVSd6Ml4khBqGDIaJvI4s5m5JvBd_cMdwwMd3o-dwYIowuAoz6A9_fI9Zuoyw?Expires=1788024190&amp;Signature=MEUCIDk~TWZVFtDxFynlEwW9EXQCWINkMiTFNf17QwAAVMxlAiEA~k0xaOO~9iEt40rHw1WAJy1Sll3guz-mkWIDDKe8HI0_&amp;Key-Pair-Id=K20EOYVFELHOX5</t>
        </is>
      </c>
      <c r="BB99" t="inlineStr">
        <is>
          <t xml:space="preserve">1604402UF2410S0001BU</t>
        </is>
      </c>
      <c r="BC99">
        <v>1</v>
      </c>
      <c r="BD99"/>
      <c r="BE99">
        <v>0</v>
      </c>
      <c r="BF99"/>
      <c r="BG99"/>
      <c r="BH99"/>
      <c r="BI99"/>
      <c r="BJ99"/>
      <c r="BK99"/>
      <c r="BL99" t="inlineStr">
        <is>
          <t xml:space="preserve">Otillräcklig information tillhandahållen. Beskrivningen nämner endast att detta är en del av ett bostadskomplex med 35 enheter kallat ARMONÍA med garage, förvaringsutrymmen och kommersiella lokaler, men innehåller inga detaljer om den enskilda enheten.</t>
        </is>
      </c>
      <c r="BM99"/>
      <c r="BN99"/>
    </row>
    <row r="100">
      <c r="A100" t="inlineStr">
        <is>
          <t xml:space="preserve">IDL-112379439</t>
        </is>
      </c>
      <c r="B100" t="inlineStr">
        <is>
          <t xml:space="preserve">Idealista</t>
        </is>
      </c>
      <c r="C100" t="inlineStr">
        <is>
          <t xml:space="preserve">112379439</t>
        </is>
      </c>
      <c r="D100" t="inlineStr">
        <is>
          <t xml:space="preserve">https://www.idealista.com/obra-nueva/112379439/</t>
        </is>
      </c>
      <c r="E100" t="inlineStr">
        <is>
          <t xml:space="preserve">2026-08-28</t>
        </is>
      </c>
      <c r="F100" t="inlineStr">
        <is>
          <t xml:space="preserve">2026-09-10</t>
        </is>
      </c>
      <c r="G100" t="inlineStr">
        <is>
          <t xml:space="preserve">New</t>
        </is>
      </c>
      <c r="H100" t="inlineStr">
        <is>
          <t xml:space="preserve">Flat / apartment in Avenida Pablo Ruiz Picasso Nn, San Pedro Pueblo, Marbella</t>
        </is>
      </c>
      <c r="I100" t="inlineStr">
        <is>
          <t xml:space="preserve">Sale</t>
        </is>
      </c>
      <c r="J100" t="inlineStr">
        <is>
          <t xml:space="preserve">Flat</t>
        </is>
      </c>
      <c r="K100" t="inlineStr">
        <is>
          <t xml:space="preserve">ES</t>
        </is>
      </c>
      <c r="L100"/>
      <c r="M100" t="inlineStr">
        <is>
          <t xml:space="preserve">Málaga</t>
        </is>
      </c>
      <c r="N100" t="inlineStr">
        <is>
          <t xml:space="preserve">Marbella</t>
        </is>
      </c>
      <c r="O100" t="inlineStr">
        <is>
          <t xml:space="preserve">San Pedro de Alcántara</t>
        </is>
      </c>
      <c r="P100"/>
      <c r="Q100" t="inlineStr">
        <is>
          <t xml:space="preserve">36.4913660</t>
        </is>
      </c>
      <c r="R100" t="inlineStr">
        <is>
          <t xml:space="preserve">-4.9923526</t>
        </is>
      </c>
      <c r="S100">
        <v>668150</v>
      </c>
      <c r="T100"/>
      <c r="U100">
        <f>IFERROR((S100-T100)/T100,"")</f>
      </c>
      <c r="V100">
        <v>49</v>
      </c>
      <c r="W100" t="inlineStr">
        <is>
          <t xml:space="preserve">111.00</t>
        </is>
      </c>
      <c r="X100"/>
      <c r="Y100"/>
      <c r="Z100">
        <f>IFERROR(S100/W100,"")</f>
      </c>
      <c r="AA100">
        <f>IFERROR(INDEX(04_Area_Stats!$C$5:$C$8,MATCH(N100,04_Area_Stats!$A$5:$A$8,0)),"")</f>
      </c>
      <c r="AB100">
        <f>IFERROR((Z100-AA100)/AA100,"")</f>
      </c>
      <c r="AC100">
        <v>3</v>
      </c>
      <c r="AD100">
        <v>2</v>
      </c>
      <c r="AE100" t="inlineStr">
        <is>
          <t xml:space="preserve">2</t>
        </is>
      </c>
      <c r="AF100"/>
      <c r="AG100"/>
      <c r="AH100"/>
      <c r="AI100" t="inlineStr">
        <is>
          <t xml:space="preserve">Y</t>
        </is>
      </c>
      <c r="AJ100" t="inlineStr">
        <is>
          <t xml:space="preserve">Y</t>
        </is>
      </c>
      <c r="AK100" t="inlineStr">
        <is>
          <t xml:space="preserve">N</t>
        </is>
      </c>
      <c r="AL100" t="inlineStr">
        <is>
          <t xml:space="preserve">N</t>
        </is>
      </c>
      <c r="AM100" t="inlineStr">
        <is>
          <t xml:space="preserve">Y</t>
        </is>
      </c>
      <c r="AN100" t="inlineStr">
        <is>
          <t xml:space="preserve">Y</t>
        </is>
      </c>
      <c r="AO100"/>
      <c r="AP100" t="inlineStr">
        <is>
          <t xml:space="preserve">N</t>
        </is>
      </c>
      <c r="AQ100"/>
      <c r="AR100"/>
      <c r="AS100"/>
      <c r="AT100">
        <f>IFERROR(INDEX(04_Area_Stats!$E$5:$E$8,MATCH(N100,04_Area_Stats!$A$5:$A$8,0)),"")</f>
      </c>
      <c r="AU100">
        <f>IFERROR(ROUND(W100*AT100,0),"")</f>
      </c>
      <c r="AV100">
        <f>IFERROR(AU100*12/S100,"")</f>
      </c>
      <c r="AW100">
        <f>IFERROR(ROUND(100*(03_Assumptions!$B$18*MIN(AV100/03_Assumptions!$B$13,1)+03_Assumptions!$B$19*MIN(MAX(-AB100/0.25,0),1)+03_Assumptions!$B$20*IFERROR(INDEX(03_Assumptions!$B$28:$B$33,MATCH(AG100,03_Assumptions!$A$28:$A$33,0)),0.5)+03_Assumptions!$B$21*MIN(V100/180,1)+03_Assumptions!$B$22*(COUNTIF(AI100:AQ100,"Y")/9)),0),"")</f>
      </c>
      <c r="AX100"/>
      <c r="AY100"/>
      <c r="AZ100"/>
      <c r="BA100" t="inlineStr">
        <is>
          <t xml:space="preserve">https://img4.idealista.com/s/v1/yLv6QcFaPGY-ndqtd3fIzjn3dwgl4inLwTKbMiVSd6Ml4khBqGDIaJvI4s5m5JvBd_cMdwwMd3o-dwYIowuAoz6A9_fI9Zuoyw?Expires=1788024190&amp;Signature=MEUCIQD1ZkzeBnSn7~JROVhcka6kRDQ2TgVQti9xnzrbEcYr~AIgMx0PkI2wC2bKRMEtfxP1XGCQphHYc79dowtWcPgvGqk_&amp;Key-Pair-Id=K20EOYVFELHOX5</t>
        </is>
      </c>
      <c r="BB100" t="inlineStr">
        <is>
          <t xml:space="preserve">1604402UF2410S0001BU</t>
        </is>
      </c>
      <c r="BC100">
        <v>1</v>
      </c>
      <c r="BD100"/>
      <c r="BE100">
        <v>0</v>
      </c>
      <c r="BF100"/>
      <c r="BG100"/>
      <c r="BH100"/>
      <c r="BI100"/>
      <c r="BJ100"/>
      <c r="BK100"/>
      <c r="BL100" t="inlineStr">
        <is>
          <t xml:space="preserve">Detta är ett nybyggt bostadskomplex vid namn ARMONÍA i Marbella med 35 lägenheter, kommersiella lokaler och gemensamma gårdsområden. Annonsen ger minimal information om den enskilda enheten förutom att bekräfta närvaron av garage och förråd.</t>
        </is>
      </c>
      <c r="BM100"/>
      <c r="BN100"/>
    </row>
    <row r="101">
      <c r="A101" t="inlineStr">
        <is>
          <t xml:space="preserve">IDL-112386694</t>
        </is>
      </c>
      <c r="B101" t="inlineStr">
        <is>
          <t xml:space="preserve">Idealista</t>
        </is>
      </c>
      <c r="C101" t="inlineStr">
        <is>
          <t xml:space="preserve">112386694</t>
        </is>
      </c>
      <c r="D101" t="inlineStr">
        <is>
          <t xml:space="preserve">https://www.idealista.com/inmueble/112386694/</t>
        </is>
      </c>
      <c r="E101" t="inlineStr">
        <is>
          <t xml:space="preserve">2026-08-28</t>
        </is>
      </c>
      <c r="F101" t="inlineStr">
        <is>
          <t xml:space="preserve">2026-09-10</t>
        </is>
      </c>
      <c r="G101" t="inlineStr">
        <is>
          <t xml:space="preserve">New</t>
        </is>
      </c>
      <c r="H101" t="inlineStr">
        <is>
          <t xml:space="preserve">Detached house in Guadalmina Baja, Marbella</t>
        </is>
      </c>
      <c r="I101" t="inlineStr">
        <is>
          <t xml:space="preserve">Sale</t>
        </is>
      </c>
      <c r="J101" t="inlineStr">
        <is>
          <t xml:space="preserve">Chalet</t>
        </is>
      </c>
      <c r="K101" t="inlineStr">
        <is>
          <t xml:space="preserve">ES</t>
        </is>
      </c>
      <c r="L101"/>
      <c r="M101" t="inlineStr">
        <is>
          <t xml:space="preserve">Málaga</t>
        </is>
      </c>
      <c r="N101" t="inlineStr">
        <is>
          <t xml:space="preserve">Marbella</t>
        </is>
      </c>
      <c r="O101" t="inlineStr">
        <is>
          <t xml:space="preserve">San Pedro de Alcántara</t>
        </is>
      </c>
      <c r="P101"/>
      <c r="Q101" t="inlineStr">
        <is>
          <t xml:space="preserve">36.4630494</t>
        </is>
      </c>
      <c r="R101" t="inlineStr">
        <is>
          <t xml:space="preserve">-5.0041668</t>
        </is>
      </c>
      <c r="S101">
        <v>2990000</v>
      </c>
      <c r="T101"/>
      <c r="U101">
        <f>IFERROR((S101-T101)/T101,"")</f>
      </c>
      <c r="V101">
        <v>49</v>
      </c>
      <c r="W101" t="inlineStr">
        <is>
          <t xml:space="preserve">500.00</t>
        </is>
      </c>
      <c r="X101"/>
      <c r="Y101"/>
      <c r="Z101">
        <f>IFERROR(S101/W101,"")</f>
      </c>
      <c r="AA101">
        <f>IFERROR(INDEX(04_Area_Stats!$C$5:$C$8,MATCH(N101,04_Area_Stats!$A$5:$A$8,0)),"")</f>
      </c>
      <c r="AB101">
        <f>IFERROR((Z101-AA101)/AA101,"")</f>
      </c>
      <c r="AC101">
        <v>6</v>
      </c>
      <c r="AD101">
        <v>6</v>
      </c>
      <c r="AE101"/>
      <c r="AF101"/>
      <c r="AG101" t="inlineStr">
        <is>
          <t xml:space="preserve">Good</t>
        </is>
      </c>
      <c r="AH101"/>
      <c r="AI101"/>
      <c r="AJ101" t="inlineStr">
        <is>
          <t xml:space="preserve">Y</t>
        </is>
      </c>
      <c r="AK101" t="inlineStr">
        <is>
          <t xml:space="preserve">Y</t>
        </is>
      </c>
      <c r="AL101" t="inlineStr">
        <is>
          <t xml:space="preserve">Y</t>
        </is>
      </c>
      <c r="AM101" t="inlineStr">
        <is>
          <t xml:space="preserve">Y</t>
        </is>
      </c>
      <c r="AN101" t="inlineStr">
        <is>
          <t xml:space="preserve">Y</t>
        </is>
      </c>
      <c r="AO101"/>
      <c r="AP101" t="inlineStr">
        <is>
          <t xml:space="preserve">Y</t>
        </is>
      </c>
      <c r="AQ101"/>
      <c r="AR101"/>
      <c r="AS101"/>
      <c r="AT101">
        <f>IFERROR(INDEX(04_Area_Stats!$E$5:$E$8,MATCH(N101,04_Area_Stats!$A$5:$A$8,0)),"")</f>
      </c>
      <c r="AU101">
        <f>IFERROR(ROUND(W101*AT101,0),"")</f>
      </c>
      <c r="AV101">
        <f>IFERROR(AU101*12/S101,"")</f>
      </c>
      <c r="AW101">
        <f>IFERROR(ROUND(100*(03_Assumptions!$B$18*MIN(AV101/03_Assumptions!$B$13,1)+03_Assumptions!$B$19*MIN(MAX(-AB101/0.25,0),1)+03_Assumptions!$B$20*IFERROR(INDEX(03_Assumptions!$B$28:$B$33,MATCH(AG101,03_Assumptions!$A$28:$A$33,0)),0.5)+03_Assumptions!$B$21*MIN(V101/180,1)+03_Assumptions!$B$22*(COUNTIF(AI101:AQ101,"Y")/9)),0),"")</f>
      </c>
      <c r="AX101"/>
      <c r="AY101"/>
      <c r="AZ101"/>
      <c r="BA101" t="inlineStr">
        <is>
          <t xml:space="preserve">https://img4.idealista.com/s/v1/yLv6QcFaPGY-ndqtd3fIzjn3dwgl4inLwTKbMiVSd6Ml4khBqGDIaJvI4s5m5JvBd6MMd6MldwaAdwYIoz56CKN6DAvI9Zuoyw?Expires=1788024190&amp;Signature=MEYCIQDaAAOUKstejm1bnclo-G9NkQ4sQC-OZRjaUOnMSpwabAIhALkbviWNSd1C5ag66FEEJ2sQlIBq5G37X6svrCGCO65f&amp;Key-Pair-Id=K20EOYVFELHOX5</t>
        </is>
      </c>
      <c r="BB101" t="inlineStr">
        <is>
          <t xml:space="preserve">0394108UF2309S0001BD</t>
        </is>
      </c>
      <c r="BC101">
        <v>1</v>
      </c>
      <c r="BD101"/>
      <c r="BE101">
        <v>0</v>
      </c>
      <c r="BF101"/>
      <c r="BG101"/>
      <c r="BH101"/>
      <c r="BI101"/>
      <c r="BJ101"/>
      <c r="BK101"/>
      <c r="BL101" t="inlineStr">
        <is>
          <t xml:space="preserve">Lyxvilla med sex sovrum i Casasola, Marbella, 300 meter från stranden med 497 m² bebyggd yta på en tomt på 1.706 m² i utmärkt skick. Framstående egenskaper inkluderar uppvärmd pool, central luftkonditionering, privat gym, personalbostäder och närhet till Puerto Banús, golfbanor och internationella skolor.</t>
        </is>
      </c>
      <c r="BM101" t="inlineStr">
        <is>
          <t xml:space="preserve">condition</t>
        </is>
      </c>
      <c r="BN101"/>
    </row>
    <row r="102">
      <c r="A102" t="inlineStr">
        <is>
          <t xml:space="preserve">IDL-112377010</t>
        </is>
      </c>
      <c r="B102" t="inlineStr">
        <is>
          <t xml:space="preserve">Idealista</t>
        </is>
      </c>
      <c r="C102" t="inlineStr">
        <is>
          <t xml:space="preserve">112377010</t>
        </is>
      </c>
      <c r="D102" t="inlineStr">
        <is>
          <t xml:space="preserve">https://www.idealista.com/inmueble/112377010/</t>
        </is>
      </c>
      <c r="E102" t="inlineStr">
        <is>
          <t xml:space="preserve">2026-08-28</t>
        </is>
      </c>
      <c r="F102" t="inlineStr">
        <is>
          <t xml:space="preserve">2026-09-10</t>
        </is>
      </c>
      <c r="G102" t="inlineStr">
        <is>
          <t xml:space="preserve">New</t>
        </is>
      </c>
      <c r="H102" t="inlineStr">
        <is>
          <t xml:space="preserve">Terraced house in urb. Villas y Golf, 60, Guadalmina Alta, Marbella</t>
        </is>
      </c>
      <c r="I102" t="inlineStr">
        <is>
          <t xml:space="preserve">Sale</t>
        </is>
      </c>
      <c r="J102" t="inlineStr">
        <is>
          <t xml:space="preserve">Chalet</t>
        </is>
      </c>
      <c r="K102" t="inlineStr">
        <is>
          <t xml:space="preserve">ES</t>
        </is>
      </c>
      <c r="L102"/>
      <c r="M102" t="inlineStr">
        <is>
          <t xml:space="preserve">Málaga</t>
        </is>
      </c>
      <c r="N102" t="inlineStr">
        <is>
          <t xml:space="preserve">Marbella</t>
        </is>
      </c>
      <c r="O102" t="inlineStr">
        <is>
          <t xml:space="preserve">San Pedro de Alcántara</t>
        </is>
      </c>
      <c r="P102"/>
      <c r="Q102" t="inlineStr">
        <is>
          <t xml:space="preserve">36.4875417</t>
        </is>
      </c>
      <c r="R102" t="inlineStr">
        <is>
          <t xml:space="preserve">-5.0067109</t>
        </is>
      </c>
      <c r="S102">
        <v>730000</v>
      </c>
      <c r="T102"/>
      <c r="U102">
        <f>IFERROR((S102-T102)/T102,"")</f>
      </c>
      <c r="V102">
        <v>49</v>
      </c>
      <c r="W102" t="inlineStr">
        <is>
          <t xml:space="preserve">240.00</t>
        </is>
      </c>
      <c r="X102"/>
      <c r="Y102"/>
      <c r="Z102">
        <f>IFERROR(S102/W102,"")</f>
      </c>
      <c r="AA102">
        <f>IFERROR(INDEX(04_Area_Stats!$C$5:$C$8,MATCH(N102,04_Area_Stats!$A$5:$A$8,0)),"")</f>
      </c>
      <c r="AB102">
        <f>IFERROR((Z102-AA102)/AA102,"")</f>
      </c>
      <c r="AC102">
        <v>4</v>
      </c>
      <c r="AD102">
        <v>3</v>
      </c>
      <c r="AE102"/>
      <c r="AF102"/>
      <c r="AG102" t="inlineStr">
        <is>
          <t xml:space="preserve">Good</t>
        </is>
      </c>
      <c r="AH102"/>
      <c r="AI102"/>
      <c r="AJ102" t="inlineStr">
        <is>
          <t xml:space="preserve">Y</t>
        </is>
      </c>
      <c r="AK102" t="inlineStr">
        <is>
          <t xml:space="preserve">Y</t>
        </is>
      </c>
      <c r="AL102" t="inlineStr">
        <is>
          <t xml:space="preserve">Y</t>
        </is>
      </c>
      <c r="AM102" t="inlineStr">
        <is>
          <t xml:space="preserve">Y</t>
        </is>
      </c>
      <c r="AN102" t="inlineStr">
        <is>
          <t xml:space="preserve">N</t>
        </is>
      </c>
      <c r="AO102"/>
      <c r="AP102" t="inlineStr">
        <is>
          <t xml:space="preserve">Y</t>
        </is>
      </c>
      <c r="AQ102"/>
      <c r="AR102"/>
      <c r="AS102"/>
      <c r="AT102">
        <f>IFERROR(INDEX(04_Area_Stats!$E$5:$E$8,MATCH(N102,04_Area_Stats!$A$5:$A$8,0)),"")</f>
      </c>
      <c r="AU102">
        <f>IFERROR(ROUND(W102*AT102,0),"")</f>
      </c>
      <c r="AV102">
        <f>IFERROR(AU102*12/S102,"")</f>
      </c>
      <c r="AW102">
        <f>IFERROR(ROUND(100*(03_Assumptions!$B$18*MIN(AV102/03_Assumptions!$B$13,1)+03_Assumptions!$B$19*MIN(MAX(-AB102/0.25,0),1)+03_Assumptions!$B$20*IFERROR(INDEX(03_Assumptions!$B$28:$B$33,MATCH(AG102,03_Assumptions!$A$28:$A$33,0)),0.5)+03_Assumptions!$B$21*MIN(V102/180,1)+03_Assumptions!$B$22*(COUNTIF(AI102:AQ102,"Y")/9)),0),"")</f>
      </c>
      <c r="AX102"/>
      <c r="AY102"/>
      <c r="AZ102"/>
      <c r="BA102" t="inlineStr">
        <is>
          <t xml:space="preserve">https://img4.idealista.com/s/v1/yLv6QcFaPGY-ndqtd3fIzjn3dwgl4inLwTKbMiVSd6Ml4khBqGDIaJvI4s5m5JvBd6iAd_fOdx4LdwYIowuAJfc-BgzI9Zuoyw?Expires=1788024190&amp;Signature=MEUCIQC27QDoFBWUhcwUizXp8epBwtJXwTQtAh6WhgEimSduVQIgKXb1OIMjqiSMP4gI-f-ljvc09G8Yz-bi~YOywJjPJCg_&amp;Key-Pair-Id=K20EOYVFELHOX5</t>
        </is>
      </c>
      <c r="BB102" t="inlineStr">
        <is>
          <t xml:space="preserve">0401101UF2400S</t>
        </is>
      </c>
      <c r="BC102">
        <v>1</v>
      </c>
      <c r="BD102"/>
      <c r="BE102">
        <v>0</v>
      </c>
      <c r="BF102"/>
      <c r="BG102"/>
      <c r="BH102"/>
      <c r="BI102" t="inlineStr">
        <is>
          <t xml:space="preserve">An excellent opportunity to make this wonderful townhouse your family home</t>
        </is>
      </c>
      <c r="BJ102"/>
      <c r="BK102"/>
      <c r="BL102" t="inlineStr">
        <is>
          <t xml:space="preserve">Ett radhus med 4 sovrum och 3 badrum i den etablerade Villas y Golf-gemenskapen nära San Pedro de Alcántara, presenterat som ett familjehus i gott skick. Det framstående är det omfattande utbudet av gemensamma faciliteter inklusive 24-timmarsportvakt, pool, lekplats och sportanläggningar i en året-runt-bostad-miljö.</t>
        </is>
      </c>
      <c r="BM102" t="inlineStr">
        <is>
          <t xml:space="preserve">condition</t>
        </is>
      </c>
      <c r="BN102"/>
    </row>
    <row r="103">
      <c r="A103" t="inlineStr">
        <is>
          <t xml:space="preserve">IDL-112379345</t>
        </is>
      </c>
      <c r="B103" t="inlineStr">
        <is>
          <t xml:space="preserve">Idealista</t>
        </is>
      </c>
      <c r="C103" t="inlineStr">
        <is>
          <t xml:space="preserve">112379345</t>
        </is>
      </c>
      <c r="D103" t="inlineStr">
        <is>
          <t xml:space="preserve">https://www.idealista.com/obra-nueva/112379345/</t>
        </is>
      </c>
      <c r="E103" t="inlineStr">
        <is>
          <t xml:space="preserve">2026-08-28</t>
        </is>
      </c>
      <c r="F103" t="inlineStr">
        <is>
          <t xml:space="preserve">2026-09-10</t>
        </is>
      </c>
      <c r="G103" t="inlineStr">
        <is>
          <t xml:space="preserve">New</t>
        </is>
      </c>
      <c r="H103" t="inlineStr">
        <is>
          <t xml:space="preserve">Flat / apartment in Avenida Pablo Ruiz Picasso Nn, San Pedro Pueblo, Marbella</t>
        </is>
      </c>
      <c r="I103" t="inlineStr">
        <is>
          <t xml:space="preserve">Sale</t>
        </is>
      </c>
      <c r="J103" t="inlineStr">
        <is>
          <t xml:space="preserve">Flat</t>
        </is>
      </c>
      <c r="K103" t="inlineStr">
        <is>
          <t xml:space="preserve">ES</t>
        </is>
      </c>
      <c r="L103"/>
      <c r="M103" t="inlineStr">
        <is>
          <t xml:space="preserve">Málaga</t>
        </is>
      </c>
      <c r="N103" t="inlineStr">
        <is>
          <t xml:space="preserve">Marbella</t>
        </is>
      </c>
      <c r="O103" t="inlineStr">
        <is>
          <t xml:space="preserve">San Pedro de Alcántara</t>
        </is>
      </c>
      <c r="P103"/>
      <c r="Q103" t="inlineStr">
        <is>
          <t xml:space="preserve">36.4913660</t>
        </is>
      </c>
      <c r="R103" t="inlineStr">
        <is>
          <t xml:space="preserve">-4.9923526</t>
        </is>
      </c>
      <c r="S103">
        <v>503100</v>
      </c>
      <c r="T103"/>
      <c r="U103">
        <f>IFERROR((S103-T103)/T103,"")</f>
      </c>
      <c r="V103">
        <v>49</v>
      </c>
      <c r="W103" t="inlineStr">
        <is>
          <t xml:space="preserve">105.00</t>
        </is>
      </c>
      <c r="X103"/>
      <c r="Y103"/>
      <c r="Z103">
        <f>IFERROR(S103/W103,"")</f>
      </c>
      <c r="AA103">
        <f>IFERROR(INDEX(04_Area_Stats!$C$5:$C$8,MATCH(N103,04_Area_Stats!$A$5:$A$8,0)),"")</f>
      </c>
      <c r="AB103">
        <f>IFERROR((Z103-AA103)/AA103,"")</f>
      </c>
      <c r="AC103">
        <v>3</v>
      </c>
      <c r="AD103">
        <v>2</v>
      </c>
      <c r="AE103" t="inlineStr">
        <is>
          <t xml:space="preserve">bj</t>
        </is>
      </c>
      <c r="AF103"/>
      <c r="AG103"/>
      <c r="AH103"/>
      <c r="AI103" t="inlineStr">
        <is>
          <t xml:space="preserve">Y</t>
        </is>
      </c>
      <c r="AJ103" t="inlineStr">
        <is>
          <t xml:space="preserve">Y</t>
        </is>
      </c>
      <c r="AK103" t="inlineStr">
        <is>
          <t xml:space="preserve">N</t>
        </is>
      </c>
      <c r="AL103" t="inlineStr">
        <is>
          <t xml:space="preserve">N</t>
        </is>
      </c>
      <c r="AM103" t="inlineStr">
        <is>
          <t xml:space="preserve">Y</t>
        </is>
      </c>
      <c r="AN103" t="inlineStr">
        <is>
          <t xml:space="preserve">Y</t>
        </is>
      </c>
      <c r="AO103"/>
      <c r="AP103" t="inlineStr">
        <is>
          <t xml:space="preserve">N</t>
        </is>
      </c>
      <c r="AQ103"/>
      <c r="AR103"/>
      <c r="AS103"/>
      <c r="AT103">
        <f>IFERROR(INDEX(04_Area_Stats!$E$5:$E$8,MATCH(N103,04_Area_Stats!$A$5:$A$8,0)),"")</f>
      </c>
      <c r="AU103">
        <f>IFERROR(ROUND(W103*AT103,0),"")</f>
      </c>
      <c r="AV103">
        <f>IFERROR(AU103*12/S103,"")</f>
      </c>
      <c r="AW103">
        <f>IFERROR(ROUND(100*(03_Assumptions!$B$18*MIN(AV103/03_Assumptions!$B$13,1)+03_Assumptions!$B$19*MIN(MAX(-AB103/0.25,0),1)+03_Assumptions!$B$20*IFERROR(INDEX(03_Assumptions!$B$28:$B$33,MATCH(AG103,03_Assumptions!$A$28:$A$33,0)),0.5)+03_Assumptions!$B$21*MIN(V103/180,1)+03_Assumptions!$B$22*(COUNTIF(AI103:AQ103,"Y")/9)),0),"")</f>
      </c>
      <c r="AX103"/>
      <c r="AY103"/>
      <c r="AZ103"/>
      <c r="BA103" t="inlineStr">
        <is>
          <t xml:space="preserve">https://img4.idealista.com/s/v1/yLv6QcFaPGY-ndqtd3fIzjn3dwgl4inLwTKbMiVSd6Ml4khBqGDIaJvI4s5m5JvBd_cMdwwMd3o-dwYIowuAoz6A9_fI9Zuoyw?Expires=1788024190&amp;Signature=MEUCIG5-hwiufpRwE9VIBLG9ZlaQdH7Gf5xn05viy3XgQ-ILAiEAspWSArmklHPbgPcLRgjgUJmaTNEZrJsT4wgPL6Cyh8I_&amp;Key-Pair-Id=K20EOYVFELHOX5</t>
        </is>
      </c>
      <c r="BB103" t="inlineStr">
        <is>
          <t xml:space="preserve">1604402UF2410S0001BU</t>
        </is>
      </c>
      <c r="BC103">
        <v>1</v>
      </c>
      <c r="BD103"/>
      <c r="BE103">
        <v>0</v>
      </c>
      <c r="BF103"/>
      <c r="BG103"/>
      <c r="BH103"/>
      <c r="BI103"/>
      <c r="BJ103"/>
      <c r="BK103"/>
      <c r="BL103" t="inlineStr">
        <is>
          <t xml:space="preserve">En lägenhet i bostadskomplexet ARMONÍA i Marbella med garage och förråd inkluderat. Otillräcklig information finns för att ytterligare karakterisera fastigheten.</t>
        </is>
      </c>
      <c r="BM103"/>
      <c r="BN103"/>
    </row>
    <row r="104">
      <c r="A104" t="inlineStr">
        <is>
          <t xml:space="preserve">IDL-112379444</t>
        </is>
      </c>
      <c r="B104" t="inlineStr">
        <is>
          <t xml:space="preserve">Idealista</t>
        </is>
      </c>
      <c r="C104" t="inlineStr">
        <is>
          <t xml:space="preserve">112379444</t>
        </is>
      </c>
      <c r="D104" t="inlineStr">
        <is>
          <t xml:space="preserve">https://www.idealista.com/obra-nueva/112379444/</t>
        </is>
      </c>
      <c r="E104" t="inlineStr">
        <is>
          <t xml:space="preserve">2026-08-28</t>
        </is>
      </c>
      <c r="F104" t="inlineStr">
        <is>
          <t xml:space="preserve">2026-09-10</t>
        </is>
      </c>
      <c r="G104" t="inlineStr">
        <is>
          <t xml:space="preserve">New</t>
        </is>
      </c>
      <c r="H104" t="inlineStr">
        <is>
          <t xml:space="preserve">Flat / apartment in Avenida Pablo Ruiz Picasso Nn, San Pedro Pueblo, Marbella</t>
        </is>
      </c>
      <c r="I104" t="inlineStr">
        <is>
          <t xml:space="preserve">Sale</t>
        </is>
      </c>
      <c r="J104" t="inlineStr">
        <is>
          <t xml:space="preserve">Flat</t>
        </is>
      </c>
      <c r="K104" t="inlineStr">
        <is>
          <t xml:space="preserve">ES</t>
        </is>
      </c>
      <c r="L104"/>
      <c r="M104" t="inlineStr">
        <is>
          <t xml:space="preserve">Málaga</t>
        </is>
      </c>
      <c r="N104" t="inlineStr">
        <is>
          <t xml:space="preserve">Marbella</t>
        </is>
      </c>
      <c r="O104" t="inlineStr">
        <is>
          <t xml:space="preserve">San Pedro de Alcántara</t>
        </is>
      </c>
      <c r="P104"/>
      <c r="Q104" t="inlineStr">
        <is>
          <t xml:space="preserve">36.4913660</t>
        </is>
      </c>
      <c r="R104" t="inlineStr">
        <is>
          <t xml:space="preserve">-4.9923526</t>
        </is>
      </c>
      <c r="S104">
        <v>907500</v>
      </c>
      <c r="T104"/>
      <c r="U104">
        <f>IFERROR((S104-T104)/T104,"")</f>
      </c>
      <c r="V104">
        <v>49</v>
      </c>
      <c r="W104" t="inlineStr">
        <is>
          <t xml:space="preserve">130.00</t>
        </is>
      </c>
      <c r="X104"/>
      <c r="Y104"/>
      <c r="Z104">
        <f>IFERROR(S104/W104,"")</f>
      </c>
      <c r="AA104">
        <f>IFERROR(INDEX(04_Area_Stats!$C$5:$C$8,MATCH(N104,04_Area_Stats!$A$5:$A$8,0)),"")</f>
      </c>
      <c r="AB104">
        <f>IFERROR((Z104-AA104)/AA104,"")</f>
      </c>
      <c r="AC104">
        <v>3</v>
      </c>
      <c r="AD104">
        <v>2</v>
      </c>
      <c r="AE104" t="inlineStr">
        <is>
          <t xml:space="preserve">4</t>
        </is>
      </c>
      <c r="AF104"/>
      <c r="AG104"/>
      <c r="AH104"/>
      <c r="AI104" t="inlineStr">
        <is>
          <t xml:space="preserve">Y</t>
        </is>
      </c>
      <c r="AJ104" t="inlineStr">
        <is>
          <t xml:space="preserve">Y</t>
        </is>
      </c>
      <c r="AK104" t="inlineStr">
        <is>
          <t xml:space="preserve">N</t>
        </is>
      </c>
      <c r="AL104" t="inlineStr">
        <is>
          <t xml:space="preserve">N</t>
        </is>
      </c>
      <c r="AM104" t="inlineStr">
        <is>
          <t xml:space="preserve">Y</t>
        </is>
      </c>
      <c r="AN104" t="inlineStr">
        <is>
          <t xml:space="preserve">Y</t>
        </is>
      </c>
      <c r="AO104"/>
      <c r="AP104" t="inlineStr">
        <is>
          <t xml:space="preserve">N</t>
        </is>
      </c>
      <c r="AQ104"/>
      <c r="AR104"/>
      <c r="AS104"/>
      <c r="AT104">
        <f>IFERROR(INDEX(04_Area_Stats!$E$5:$E$8,MATCH(N104,04_Area_Stats!$A$5:$A$8,0)),"")</f>
      </c>
      <c r="AU104">
        <f>IFERROR(ROUND(W104*AT104,0),"")</f>
      </c>
      <c r="AV104">
        <f>IFERROR(AU104*12/S104,"")</f>
      </c>
      <c r="AW104">
        <f>IFERROR(ROUND(100*(03_Assumptions!$B$18*MIN(AV104/03_Assumptions!$B$13,1)+03_Assumptions!$B$19*MIN(MAX(-AB104/0.25,0),1)+03_Assumptions!$B$20*IFERROR(INDEX(03_Assumptions!$B$28:$B$33,MATCH(AG104,03_Assumptions!$A$28:$A$33,0)),0.5)+03_Assumptions!$B$21*MIN(V104/180,1)+03_Assumptions!$B$22*(COUNTIF(AI104:AQ104,"Y")/9)),0),"")</f>
      </c>
      <c r="AX104"/>
      <c r="AY104"/>
      <c r="AZ104"/>
      <c r="BA104" t="inlineStr">
        <is>
          <t xml:space="preserve">https://img4.idealista.com/s/v1/yLv6QcFaPGY-ndqtd3fIzjn3dwgl4inLwTKbMiVSd6Ml4khBqGDIaJvI4s5m5JvBd_cMdwwMd3o-dwYIowuAoz6A9_fI9Zuoyw?Expires=1788024190&amp;Signature=MEUCIHT3pAt5FqEu9uyj7E-GT3M7fYWGPsVLa5R-r1mnk-0pAiEA58FBdEf560Sr5tun3Piii6F1QbBrxohmlCIRq0WVSaY_&amp;Key-Pair-Id=K20EOYVFELHOX5</t>
        </is>
      </c>
      <c r="BB104" t="inlineStr">
        <is>
          <t xml:space="preserve">1604402UF2410S0001BU</t>
        </is>
      </c>
      <c r="BC104">
        <v>1</v>
      </c>
      <c r="BD104"/>
      <c r="BE104">
        <v>0</v>
      </c>
      <c r="BF104"/>
      <c r="BG104"/>
      <c r="BH104"/>
      <c r="BI104"/>
      <c r="BJ104"/>
      <c r="BK104"/>
      <c r="BL104" t="inlineStr">
        <is>
          <t xml:space="preserve">Otillräcklig information tillhandahållen: beskrivningen nämner endast att fastigheten är en del av bostadskomplexet ARMONÍA med 35 flerfamiljshus med garage, förråd och lokaler, men saknar specifika detaljer om den individuella lägenhetens egenskaper, mått eller skick.</t>
        </is>
      </c>
      <c r="BM104"/>
      <c r="BN104"/>
    </row>
    <row r="105">
      <c r="A105" t="inlineStr">
        <is>
          <t xml:space="preserve">IDL-112376783</t>
        </is>
      </c>
      <c r="B105" t="inlineStr">
        <is>
          <t xml:space="preserve">Idealista</t>
        </is>
      </c>
      <c r="C105" t="inlineStr">
        <is>
          <t xml:space="preserve">112376783</t>
        </is>
      </c>
      <c r="D105" t="inlineStr">
        <is>
          <t xml:space="preserve">https://www.idealista.com/inmueble/112376783/</t>
        </is>
      </c>
      <c r="E105" t="inlineStr">
        <is>
          <t xml:space="preserve">2026-08-28</t>
        </is>
      </c>
      <c r="F105" t="inlineStr">
        <is>
          <t xml:space="preserve">2026-09-10</t>
        </is>
      </c>
      <c r="G105" t="inlineStr">
        <is>
          <t xml:space="preserve">New</t>
        </is>
      </c>
      <c r="H105" t="inlineStr">
        <is>
          <t xml:space="preserve">Flat / apartment in Constitucion (sp), San Pedro Pueblo, Marbella</t>
        </is>
      </c>
      <c r="I105" t="inlineStr">
        <is>
          <t xml:space="preserve">Sale</t>
        </is>
      </c>
      <c r="J105" t="inlineStr">
        <is>
          <t xml:space="preserve">Flat</t>
        </is>
      </c>
      <c r="K105" t="inlineStr">
        <is>
          <t xml:space="preserve">ES</t>
        </is>
      </c>
      <c r="L105"/>
      <c r="M105" t="inlineStr">
        <is>
          <t xml:space="preserve">Málaga</t>
        </is>
      </c>
      <c r="N105" t="inlineStr">
        <is>
          <t xml:space="preserve">Marbella</t>
        </is>
      </c>
      <c r="O105" t="inlineStr">
        <is>
          <t xml:space="preserve">San Pedro de Alcántara</t>
        </is>
      </c>
      <c r="P105"/>
      <c r="Q105" t="inlineStr">
        <is>
          <t xml:space="preserve">36.4835160</t>
        </is>
      </c>
      <c r="R105" t="inlineStr">
        <is>
          <t xml:space="preserve">-4.9901411</t>
        </is>
      </c>
      <c r="S105">
        <v>370000</v>
      </c>
      <c r="T105"/>
      <c r="U105">
        <f>IFERROR((S105-T105)/T105,"")</f>
      </c>
      <c r="V105">
        <v>49</v>
      </c>
      <c r="W105" t="inlineStr">
        <is>
          <t xml:space="preserve">110.00</t>
        </is>
      </c>
      <c r="X105"/>
      <c r="Y105"/>
      <c r="Z105">
        <f>IFERROR(S105/W105,"")</f>
      </c>
      <c r="AA105">
        <f>IFERROR(INDEX(04_Area_Stats!$C$5:$C$8,MATCH(N105,04_Area_Stats!$A$5:$A$8,0)),"")</f>
      </c>
      <c r="AB105">
        <f>IFERROR((Z105-AA105)/AA105,"")</f>
      </c>
      <c r="AC105">
        <v>3</v>
      </c>
      <c r="AD105">
        <v>2</v>
      </c>
      <c r="AE105" t="inlineStr">
        <is>
          <t xml:space="preserve">1</t>
        </is>
      </c>
      <c r="AF105"/>
      <c r="AG105" t="inlineStr">
        <is>
          <t xml:space="preserve">Good</t>
        </is>
      </c>
      <c r="AH105"/>
      <c r="AI105" t="inlineStr">
        <is>
          <t xml:space="preserve">Y</t>
        </is>
      </c>
      <c r="AJ105" t="inlineStr">
        <is>
          <t xml:space="preserve">Y</t>
        </is>
      </c>
      <c r="AK105" t="inlineStr">
        <is>
          <t xml:space="preserve">N</t>
        </is>
      </c>
      <c r="AL105" t="inlineStr">
        <is>
          <t xml:space="preserve">N</t>
        </is>
      </c>
      <c r="AM105"/>
      <c r="AN105" t="inlineStr">
        <is>
          <t xml:space="preserve">N</t>
        </is>
      </c>
      <c r="AO105"/>
      <c r="AP105" t="inlineStr">
        <is>
          <t xml:space="preserve">Y</t>
        </is>
      </c>
      <c r="AQ105"/>
      <c r="AR105">
        <v>80</v>
      </c>
      <c r="AS105"/>
      <c r="AT105">
        <f>IFERROR(INDEX(04_Area_Stats!$E$5:$E$8,MATCH(N105,04_Area_Stats!$A$5:$A$8,0)),"")</f>
      </c>
      <c r="AU105">
        <f>IFERROR(ROUND(W105*AT105,0),"")</f>
      </c>
      <c r="AV105">
        <f>IFERROR(AU105*12/S105,"")</f>
      </c>
      <c r="AW105">
        <f>IFERROR(ROUND(100*(03_Assumptions!$B$18*MIN(AV105/03_Assumptions!$B$13,1)+03_Assumptions!$B$19*MIN(MAX(-AB105/0.25,0),1)+03_Assumptions!$B$20*IFERROR(INDEX(03_Assumptions!$B$28:$B$33,MATCH(AG105,03_Assumptions!$A$28:$A$33,0)),0.5)+03_Assumptions!$B$21*MIN(V105/180,1)+03_Assumptions!$B$22*(COUNTIF(AI105:AQ105,"Y")/9)),0),"")</f>
      </c>
      <c r="AX105"/>
      <c r="AY105"/>
      <c r="AZ105"/>
      <c r="BA105" t="inlineStr">
        <is>
          <t xml:space="preserve">https://img4.idealista.com/s/v1/yLv6QcFaPGY-ndqtd3fIzjn3dwgl4inLwTKbMiVSd6Ml4khBqGDIaJvI4s5m5JvBdwujd86jd4AGdwYIows-gCUGgAvI9Zuoyw?Expires=1788024190&amp;Signature=MEUCIFfZTLg5M8oHH25Uf9lhyB-61dz3OFoIgdSbGZbr7JldAiEA5K7NBNQadOzlnu-Ik~jhuBi6LfP0AmQcG4I-Kajk0Ng_&amp;Key-Pair-Id=K20EOYVFELHOX5</t>
        </is>
      </c>
      <c r="BB105" t="inlineStr">
        <is>
          <t xml:space="preserve">1895101UF2319N</t>
        </is>
      </c>
      <c r="BC105">
        <v>1</v>
      </c>
      <c r="BD105"/>
      <c r="BE105">
        <v>0</v>
      </c>
      <c r="BF105"/>
      <c r="BG105"/>
      <c r="BH105"/>
      <c r="BI105" t="inlineStr">
        <is>
          <t xml:space="preserve">do not miss this OPPORTUNITY</t>
        </is>
      </c>
      <c r="BJ105"/>
      <c r="BK105"/>
      <c r="BL105" t="inlineStr">
        <is>
          <t xml:space="preserve">En rymlig lägenhet med 3 sovrum, 2 badrum och 110 m² i centrala San Pedro de Alcántara med en trevlig terrass, utmärkta faciliteter och direkthissaccess. Fastigheten är i gott skick med luftkonditionering, eget kök och tvättstuga, belägen nära skolor, affärer och stranden.</t>
        </is>
      </c>
      <c r="BM105" t="inlineStr">
        <is>
          <t xml:space="preserve">condition, community_fee_month</t>
        </is>
      </c>
      <c r="BN105"/>
    </row>
    <row r="106">
      <c r="A106" t="inlineStr">
        <is>
          <t xml:space="preserve">IDL-112392268</t>
        </is>
      </c>
      <c r="B106" t="inlineStr">
        <is>
          <t xml:space="preserve">Idealista</t>
        </is>
      </c>
      <c r="C106" t="inlineStr">
        <is>
          <t xml:space="preserve">112392268</t>
        </is>
      </c>
      <c r="D106" t="inlineStr">
        <is>
          <t xml:space="preserve">https://www.idealista.com/obra-nueva/112392268/</t>
        </is>
      </c>
      <c r="E106" t="inlineStr">
        <is>
          <t xml:space="preserve">2026-08-28</t>
        </is>
      </c>
      <c r="F106" t="inlineStr">
        <is>
          <t xml:space="preserve">2026-09-10</t>
        </is>
      </c>
      <c r="G106" t="inlineStr">
        <is>
          <t xml:space="preserve">New</t>
        </is>
      </c>
      <c r="H106" t="inlineStr">
        <is>
          <t xml:space="preserve">Flat / apartment in Avenida Oriental, 25, San Pedro Pueblo, Marbella</t>
        </is>
      </c>
      <c r="I106" t="inlineStr">
        <is>
          <t xml:space="preserve">Sale</t>
        </is>
      </c>
      <c r="J106" t="inlineStr">
        <is>
          <t xml:space="preserve">Flat</t>
        </is>
      </c>
      <c r="K106" t="inlineStr">
        <is>
          <t xml:space="preserve">ES</t>
        </is>
      </c>
      <c r="L106"/>
      <c r="M106" t="inlineStr">
        <is>
          <t xml:space="preserve">Málaga</t>
        </is>
      </c>
      <c r="N106" t="inlineStr">
        <is>
          <t xml:space="preserve">Marbella</t>
        </is>
      </c>
      <c r="O106" t="inlineStr">
        <is>
          <t xml:space="preserve">San Pedro de Alcántara</t>
        </is>
      </c>
      <c r="P106"/>
      <c r="Q106" t="inlineStr">
        <is>
          <t xml:space="preserve">36.4872460</t>
        </is>
      </c>
      <c r="R106" t="inlineStr">
        <is>
          <t xml:space="preserve">-4.9844224</t>
        </is>
      </c>
      <c r="S106">
        <v>743814</v>
      </c>
      <c r="T106"/>
      <c r="U106">
        <f>IFERROR((S106-T106)/T106,"")</f>
      </c>
      <c r="V106">
        <v>49</v>
      </c>
      <c r="W106" t="inlineStr">
        <is>
          <t xml:space="preserve">126.00</t>
        </is>
      </c>
      <c r="X106"/>
      <c r="Y106"/>
      <c r="Z106">
        <f>IFERROR(S106/W106,"")</f>
      </c>
      <c r="AA106">
        <f>IFERROR(INDEX(04_Area_Stats!$C$5:$C$8,MATCH(N106,04_Area_Stats!$A$5:$A$8,0)),"")</f>
      </c>
      <c r="AB106">
        <f>IFERROR((Z106-AA106)/AA106,"")</f>
      </c>
      <c r="AC106">
        <v>2</v>
      </c>
      <c r="AD106">
        <v>2</v>
      </c>
      <c r="AE106" t="inlineStr">
        <is>
          <t xml:space="preserve">1</t>
        </is>
      </c>
      <c r="AF106"/>
      <c r="AG106" t="inlineStr">
        <is>
          <t xml:space="preserve">New build</t>
        </is>
      </c>
      <c r="AH106"/>
      <c r="AI106" t="inlineStr">
        <is>
          <t xml:space="preserve">Y</t>
        </is>
      </c>
      <c r="AJ106" t="inlineStr">
        <is>
          <t xml:space="preserve">Y</t>
        </is>
      </c>
      <c r="AK106" t="inlineStr">
        <is>
          <t xml:space="preserve">Y</t>
        </is>
      </c>
      <c r="AL106" t="inlineStr">
        <is>
          <t xml:space="preserve">Y</t>
        </is>
      </c>
      <c r="AM106" t="inlineStr">
        <is>
          <t xml:space="preserve">Y</t>
        </is>
      </c>
      <c r="AN106" t="inlineStr">
        <is>
          <t xml:space="preserve">Y</t>
        </is>
      </c>
      <c r="AO106" t="inlineStr">
        <is>
          <t xml:space="preserve">Y</t>
        </is>
      </c>
      <c r="AP106" t="inlineStr">
        <is>
          <t xml:space="preserve">Y</t>
        </is>
      </c>
      <c r="AQ106"/>
      <c r="AR106"/>
      <c r="AS106"/>
      <c r="AT106">
        <f>IFERROR(INDEX(04_Area_Stats!$E$5:$E$8,MATCH(N106,04_Area_Stats!$A$5:$A$8,0)),"")</f>
      </c>
      <c r="AU106">
        <f>IFERROR(ROUND(W106*AT106,0),"")</f>
      </c>
      <c r="AV106">
        <f>IFERROR(AU106*12/S106,"")</f>
      </c>
      <c r="AW106">
        <f>IFERROR(ROUND(100*(03_Assumptions!$B$18*MIN(AV106/03_Assumptions!$B$13,1)+03_Assumptions!$B$19*MIN(MAX(-AB106/0.25,0),1)+03_Assumptions!$B$20*IFERROR(INDEX(03_Assumptions!$B$28:$B$33,MATCH(AG106,03_Assumptions!$A$28:$A$33,0)),0.5)+03_Assumptions!$B$21*MIN(V106/180,1)+03_Assumptions!$B$22*(COUNTIF(AI106:AQ106,"Y")/9)),0),"")</f>
      </c>
      <c r="AX106"/>
      <c r="AY106"/>
      <c r="AZ106"/>
      <c r="BA106" t="inlineStr">
        <is>
          <t xml:space="preserve">https://img4.idealista.com/s/v1/yLv6QcFaPGY-ndqtd3fIzjn3dwgl4inLwTKbMiVSd6Ml4khBqGDIaJvI4s5m5JvBdyWbdwYed6g-dwYIoz4IowyjBj7I9Zuoyw?Expires=1788024190&amp;Signature=MEUCIQD0dm8HlnRAHCSXLPamyTrekqJ8FwBi3i6Tq7BbrLUCzwIgJfyM9Xkc2tRGCLHTBZECdEyU5VKJfT2TgAeWIt9ZR2g_&amp;Key-Pair-Id=K20EOYVFELHOX5</t>
        </is>
      </c>
      <c r="BB106" t="inlineStr">
        <is>
          <t xml:space="preserve">2297603UF2329N0000BS</t>
        </is>
      </c>
      <c r="BC106">
        <v>1</v>
      </c>
      <c r="BD106"/>
      <c r="BE106">
        <v>0</v>
      </c>
      <c r="BF106"/>
      <c r="BG106"/>
      <c r="BH106"/>
      <c r="BI106"/>
      <c r="BJ106"/>
      <c r="BK106"/>
      <c r="BL106" t="inlineStr">
        <is>
          <t xml:space="preserve">The Grove är ett nybyggt lyxbostadskomplex i västra Marbella med 139 bostäder (1–4 sovrum) och resort-liknande bekvämligheter inklusive inomhus- och utomhuspool, wellness hub och takterrass infinity pool. Särskilt utmärkande är utsikten över La Concha, strategisk läge nära Puerto Banús och modern säkerhetsteknik med internationell design.</t>
        </is>
      </c>
      <c r="BM106" t="inlineStr">
        <is>
          <t xml:space="preserve">condition</t>
        </is>
      </c>
      <c r="BN106"/>
    </row>
    <row r="107">
      <c r="A107" t="inlineStr">
        <is>
          <t xml:space="preserve">IDL-112391848</t>
        </is>
      </c>
      <c r="B107" t="inlineStr">
        <is>
          <t xml:space="preserve">Idealista</t>
        </is>
      </c>
      <c r="C107" t="inlineStr">
        <is>
          <t xml:space="preserve">112391848</t>
        </is>
      </c>
      <c r="D107" t="inlineStr">
        <is>
          <t xml:space="preserve">https://www.idealista.com/obra-nueva/112391848/</t>
        </is>
      </c>
      <c r="E107" t="inlineStr">
        <is>
          <t xml:space="preserve">2026-08-28</t>
        </is>
      </c>
      <c r="F107" t="inlineStr">
        <is>
          <t xml:space="preserve">2026-09-10</t>
        </is>
      </c>
      <c r="G107" t="inlineStr">
        <is>
          <t xml:space="preserve">New</t>
        </is>
      </c>
      <c r="H107" t="inlineStr">
        <is>
          <t xml:space="preserve">Flat / apartment in Avenida Oriental, 25, San Pedro Pueblo, Marbella</t>
        </is>
      </c>
      <c r="I107" t="inlineStr">
        <is>
          <t xml:space="preserve">Sale</t>
        </is>
      </c>
      <c r="J107" t="inlineStr">
        <is>
          <t xml:space="preserve">Flat</t>
        </is>
      </c>
      <c r="K107" t="inlineStr">
        <is>
          <t xml:space="preserve">ES</t>
        </is>
      </c>
      <c r="L107"/>
      <c r="M107" t="inlineStr">
        <is>
          <t xml:space="preserve">Málaga</t>
        </is>
      </c>
      <c r="N107" t="inlineStr">
        <is>
          <t xml:space="preserve">Marbella</t>
        </is>
      </c>
      <c r="O107" t="inlineStr">
        <is>
          <t xml:space="preserve">San Pedro de Alcántara</t>
        </is>
      </c>
      <c r="P107"/>
      <c r="Q107" t="inlineStr">
        <is>
          <t xml:space="preserve">36.4872460</t>
        </is>
      </c>
      <c r="R107" t="inlineStr">
        <is>
          <t xml:space="preserve">-4.9844224</t>
        </is>
      </c>
      <c r="S107">
        <v>731650</v>
      </c>
      <c r="T107"/>
      <c r="U107">
        <f>IFERROR((S107-T107)/T107,"")</f>
      </c>
      <c r="V107">
        <v>49</v>
      </c>
      <c r="W107" t="inlineStr">
        <is>
          <t xml:space="preserve">104.00</t>
        </is>
      </c>
      <c r="X107"/>
      <c r="Y107"/>
      <c r="Z107">
        <f>IFERROR(S107/W107,"")</f>
      </c>
      <c r="AA107">
        <f>IFERROR(INDEX(04_Area_Stats!$C$5:$C$8,MATCH(N107,04_Area_Stats!$A$5:$A$8,0)),"")</f>
      </c>
      <c r="AB107">
        <f>IFERROR((Z107-AA107)/AA107,"")</f>
      </c>
      <c r="AC107">
        <v>2</v>
      </c>
      <c r="AD107">
        <v>2</v>
      </c>
      <c r="AE107" t="inlineStr">
        <is>
          <t xml:space="preserve">3</t>
        </is>
      </c>
      <c r="AF107"/>
      <c r="AG107"/>
      <c r="AH107"/>
      <c r="AI107" t="inlineStr">
        <is>
          <t xml:space="preserve">Y</t>
        </is>
      </c>
      <c r="AJ107" t="inlineStr">
        <is>
          <t xml:space="preserve">Y</t>
        </is>
      </c>
      <c r="AK107" t="inlineStr">
        <is>
          <t xml:space="preserve">Y</t>
        </is>
      </c>
      <c r="AL107" t="inlineStr">
        <is>
          <t xml:space="preserve">Y</t>
        </is>
      </c>
      <c r="AM107" t="inlineStr">
        <is>
          <t xml:space="preserve">Y</t>
        </is>
      </c>
      <c r="AN107" t="inlineStr">
        <is>
          <t xml:space="preserve">Y</t>
        </is>
      </c>
      <c r="AO107" t="inlineStr">
        <is>
          <t xml:space="preserve">Y</t>
        </is>
      </c>
      <c r="AP107" t="inlineStr">
        <is>
          <t xml:space="preserve">Y</t>
        </is>
      </c>
      <c r="AQ107"/>
      <c r="AR107"/>
      <c r="AS107"/>
      <c r="AT107">
        <f>IFERROR(INDEX(04_Area_Stats!$E$5:$E$8,MATCH(N107,04_Area_Stats!$A$5:$A$8,0)),"")</f>
      </c>
      <c r="AU107">
        <f>IFERROR(ROUND(W107*AT107,0),"")</f>
      </c>
      <c r="AV107">
        <f>IFERROR(AU107*12/S107,"")</f>
      </c>
      <c r="AW107">
        <f>IFERROR(ROUND(100*(03_Assumptions!$B$18*MIN(AV107/03_Assumptions!$B$13,1)+03_Assumptions!$B$19*MIN(MAX(-AB107/0.25,0),1)+03_Assumptions!$B$20*IFERROR(INDEX(03_Assumptions!$B$28:$B$33,MATCH(AG107,03_Assumptions!$A$28:$A$33,0)),0.5)+03_Assumptions!$B$21*MIN(V107/180,1)+03_Assumptions!$B$22*(COUNTIF(AI107:AQ107,"Y")/9)),0),"")</f>
      </c>
      <c r="AX107"/>
      <c r="AY107"/>
      <c r="AZ107"/>
      <c r="BA107" t="inlineStr">
        <is>
          <t xml:space="preserve">https://img4.idealista.com/s/v1/yLv6QcFaPGY-ndqtd3fIzjn3dwgl4inLwTKbMiVSd6Ml4khBqGDIaJvI4s5m5JvBdx7Odz4Gdwz3dwYIoz4IDAb3BnrI9Zuoyw?Expires=1788024190&amp;Signature=MEQCIHHvUe7vjbWyyYDECA89EVmH97KQYco62V6s8wYgRJa~AiBJUO9bLt2Cg6XBpJF28VGHl-hecJTsnS0KMf6jt5DH2w__&amp;Key-Pair-Id=K20EOYVFELHOX5</t>
        </is>
      </c>
      <c r="BB107" t="inlineStr">
        <is>
          <t xml:space="preserve">2297603UF2329N0000BS</t>
        </is>
      </c>
      <c r="BC107">
        <v>1</v>
      </c>
      <c r="BD107"/>
      <c r="BE107">
        <v>0</v>
      </c>
      <c r="BF107"/>
      <c r="BG107"/>
      <c r="BH107"/>
      <c r="BI107"/>
      <c r="BJ107"/>
      <c r="BK107"/>
      <c r="BL107" t="inlineStr">
        <is>
          <t xml:space="preserve">Detta är ett nybyggt lyxbostadskomplex i västra Marbella med lägenheter på 1–4 sovrum och förstklassiga bekvämligheter inklusive wellness-hub, pooler, infinity-pool på taket och 24-timmars säkerhet. Det mest framträdande är de privilegierade vyerna över La Concha-berget och det strategiska läget nära Puerto Banús, utformat som ett urbant tillflyktsorte med utmärkt infrastruktur.</t>
        </is>
      </c>
      <c r="BM107"/>
      <c r="BN107"/>
    </row>
    <row r="108">
      <c r="A108" t="inlineStr">
        <is>
          <t xml:space="preserve">IDL-112369973</t>
        </is>
      </c>
      <c r="B108" t="inlineStr">
        <is>
          <t xml:space="preserve">Idealista</t>
        </is>
      </c>
      <c r="C108" t="inlineStr">
        <is>
          <t xml:space="preserve">112369973</t>
        </is>
      </c>
      <c r="D108" t="inlineStr">
        <is>
          <t xml:space="preserve">https://www.idealista.com/inmueble/112369973/</t>
        </is>
      </c>
      <c r="E108" t="inlineStr">
        <is>
          <t xml:space="preserve">2026-08-28</t>
        </is>
      </c>
      <c r="F108" t="inlineStr">
        <is>
          <t xml:space="preserve">2026-09-10</t>
        </is>
      </c>
      <c r="G108" t="inlineStr">
        <is>
          <t xml:space="preserve">New</t>
        </is>
      </c>
      <c r="H108" t="inlineStr">
        <is>
          <t xml:space="preserve">Terraced house in Urbanizacion Bello Horizonte 4, San Pedro Pueblo, Marbella</t>
        </is>
      </c>
      <c r="I108" t="inlineStr">
        <is>
          <t xml:space="preserve">Sale</t>
        </is>
      </c>
      <c r="J108" t="inlineStr">
        <is>
          <t xml:space="preserve">Chalet</t>
        </is>
      </c>
      <c r="K108" t="inlineStr">
        <is>
          <t xml:space="preserve">ES</t>
        </is>
      </c>
      <c r="L108"/>
      <c r="M108" t="inlineStr">
        <is>
          <t xml:space="preserve">Málaga</t>
        </is>
      </c>
      <c r="N108" t="inlineStr">
        <is>
          <t xml:space="preserve">Marbella</t>
        </is>
      </c>
      <c r="O108" t="inlineStr">
        <is>
          <t xml:space="preserve">San Pedro de Alcántara</t>
        </is>
      </c>
      <c r="P108"/>
      <c r="Q108" t="inlineStr">
        <is>
          <t xml:space="preserve">36.4969006</t>
        </is>
      </c>
      <c r="R108" t="inlineStr">
        <is>
          <t xml:space="preserve">-4.9964851</t>
        </is>
      </c>
      <c r="S108">
        <v>459000</v>
      </c>
      <c r="T108"/>
      <c r="U108">
        <f>IFERROR((S108-T108)/T108,"")</f>
      </c>
      <c r="V108">
        <v>49</v>
      </c>
      <c r="W108" t="inlineStr">
        <is>
          <t xml:space="preserve">152.00</t>
        </is>
      </c>
      <c r="X108"/>
      <c r="Y108"/>
      <c r="Z108">
        <f>IFERROR(S108/W108,"")</f>
      </c>
      <c r="AA108">
        <f>IFERROR(INDEX(04_Area_Stats!$C$5:$C$8,MATCH(N108,04_Area_Stats!$A$5:$A$8,0)),"")</f>
      </c>
      <c r="AB108">
        <f>IFERROR((Z108-AA108)/AA108,"")</f>
      </c>
      <c r="AC108">
        <v>4</v>
      </c>
      <c r="AD108">
        <v>3</v>
      </c>
      <c r="AE108"/>
      <c r="AF108"/>
      <c r="AG108"/>
      <c r="AH108"/>
      <c r="AI108"/>
      <c r="AJ108" t="inlineStr">
        <is>
          <t xml:space="preserve">Y</t>
        </is>
      </c>
      <c r="AK108" t="inlineStr">
        <is>
          <t xml:space="preserve">N</t>
        </is>
      </c>
      <c r="AL108" t="inlineStr">
        <is>
          <t xml:space="preserve">Y</t>
        </is>
      </c>
      <c r="AM108" t="inlineStr">
        <is>
          <t xml:space="preserve">Y</t>
        </is>
      </c>
      <c r="AN108" t="inlineStr">
        <is>
          <t xml:space="preserve">N</t>
        </is>
      </c>
      <c r="AO108"/>
      <c r="AP108" t="inlineStr">
        <is>
          <t xml:space="preserve">N</t>
        </is>
      </c>
      <c r="AQ108"/>
      <c r="AR108"/>
      <c r="AS108"/>
      <c r="AT108">
        <f>IFERROR(INDEX(04_Area_Stats!$E$5:$E$8,MATCH(N108,04_Area_Stats!$A$5:$A$8,0)),"")</f>
      </c>
      <c r="AU108">
        <f>IFERROR(ROUND(W108*AT108,0),"")</f>
      </c>
      <c r="AV108">
        <f>IFERROR(AU108*12/S108,"")</f>
      </c>
      <c r="AW108">
        <f>IFERROR(ROUND(100*(03_Assumptions!$B$18*MIN(AV108/03_Assumptions!$B$13,1)+03_Assumptions!$B$19*MIN(MAX(-AB108/0.25,0),1)+03_Assumptions!$B$20*IFERROR(INDEX(03_Assumptions!$B$28:$B$33,MATCH(AG108,03_Assumptions!$A$28:$A$33,0)),0.5)+03_Assumptions!$B$21*MIN(V108/180,1)+03_Assumptions!$B$22*(COUNTIF(AI108:AQ108,"Y")/9)),0),"")</f>
      </c>
      <c r="AX108"/>
      <c r="AY108"/>
      <c r="AZ108"/>
      <c r="BA108" t="inlineStr">
        <is>
          <t xml:space="preserve">https://img4.idealista.com/s/v1/yLv6QcFaPGY-ndqtd3fIzjn3dwgl4inLwTKbMiVSd6Ml4khBqGDIaJvI4s5m5JvBdyUGdwged_d6dwYIowuj9yUlPqPI9Zuoyw?Expires=1788024190&amp;Signature=MEYCIQDIW~-tSB4wKZUkbQe1t3rGAAHPS7zVLWUbp6jGKC2BOQIhAJjHN5AgXxnvtKQCDTTPPomXOeA42rz6xkucZPhBMYNI&amp;Key-Pair-Id=K20EOYVFELHOX5</t>
        </is>
      </c>
      <c r="BB108" t="inlineStr">
        <is>
          <t xml:space="preserve">1311120UF2411S0001XQ</t>
        </is>
      </c>
      <c r="BC108">
        <v>1</v>
      </c>
      <c r="BD108"/>
      <c r="BE108">
        <v>0</v>
      </c>
      <c r="BF108"/>
      <c r="BG108" t="inlineStr">
        <is>
          <t xml:space="preserve">REFORMA_INTEGRAL</t>
        </is>
      </c>
      <c r="BH108" t="inlineStr">
        <is>
          <t xml:space="preserve">Negotiable</t>
        </is>
      </c>
      <c r="BI108" t="inlineStr">
        <is>
          <t xml:space="preserve">A fantastic opportunity to acquire a property in Marbella and finish it to your liking!</t>
        </is>
      </c>
      <c r="BJ108"/>
      <c r="BK108"/>
      <c r="BL108" t="inlineStr">
        <is>
          <t xml:space="preserve">Rymlig radhus med tre sovrum i det familjevänliga Bello Horizonte 4-urbanisering, San Pedro de Alcántara, med renoverat kök och badrum. Fastigheten kräver färdigställande av en oavslutad utbyggnad med sovrum och badrum på markplanet med exponerad tegelstruktur, som erbjuder köpare möjligheten att anpassa finishing efter eget val.</t>
        </is>
      </c>
      <c r="BM108"/>
      <c r="BN108"/>
    </row>
    <row r="109">
      <c r="A109" t="inlineStr">
        <is>
          <t xml:space="preserve">IDL-112390554</t>
        </is>
      </c>
      <c r="B109" t="inlineStr">
        <is>
          <t xml:space="preserve">Idealista</t>
        </is>
      </c>
      <c r="C109" t="inlineStr">
        <is>
          <t xml:space="preserve">112390554</t>
        </is>
      </c>
      <c r="D109" t="inlineStr">
        <is>
          <t xml:space="preserve">https://www.idealista.com/inmueble/112390554/</t>
        </is>
      </c>
      <c r="E109" t="inlineStr">
        <is>
          <t xml:space="preserve">2026-08-28</t>
        </is>
      </c>
      <c r="F109" t="inlineStr">
        <is>
          <t xml:space="preserve">2026-09-10</t>
        </is>
      </c>
      <c r="G109" t="inlineStr">
        <is>
          <t xml:space="preserve">New</t>
        </is>
      </c>
      <c r="H109" t="inlineStr">
        <is>
          <t xml:space="preserve">Terraced house in Urbanización las Petunias, Linda Vista-Nueva Alcántara-Cortijo Blanco, Marbella</t>
        </is>
      </c>
      <c r="I109" t="inlineStr">
        <is>
          <t xml:space="preserve">Sale</t>
        </is>
      </c>
      <c r="J109" t="inlineStr">
        <is>
          <t xml:space="preserve">Chalet</t>
        </is>
      </c>
      <c r="K109" t="inlineStr">
        <is>
          <t xml:space="preserve">ES</t>
        </is>
      </c>
      <c r="L109"/>
      <c r="M109" t="inlineStr">
        <is>
          <t xml:space="preserve">Málaga</t>
        </is>
      </c>
      <c r="N109" t="inlineStr">
        <is>
          <t xml:space="preserve">Marbella</t>
        </is>
      </c>
      <c r="O109" t="inlineStr">
        <is>
          <t xml:space="preserve">San Pedro de Alcántara</t>
        </is>
      </c>
      <c r="P109"/>
      <c r="Q109" t="inlineStr">
        <is>
          <t xml:space="preserve">36.4817506</t>
        </is>
      </c>
      <c r="R109" t="inlineStr">
        <is>
          <t xml:space="preserve">-4.9783657</t>
        </is>
      </c>
      <c r="S109">
        <v>1050000</v>
      </c>
      <c r="T109"/>
      <c r="U109">
        <f>IFERROR((S109-T109)/T109,"")</f>
      </c>
      <c r="V109">
        <v>49</v>
      </c>
      <c r="W109" t="inlineStr">
        <is>
          <t xml:space="preserve">174.00</t>
        </is>
      </c>
      <c r="X109"/>
      <c r="Y109"/>
      <c r="Z109">
        <f>IFERROR(S109/W109,"")</f>
      </c>
      <c r="AA109">
        <f>IFERROR(INDEX(04_Area_Stats!$C$5:$C$8,MATCH(N109,04_Area_Stats!$A$5:$A$8,0)),"")</f>
      </c>
      <c r="AB109">
        <f>IFERROR((Z109-AA109)/AA109,"")</f>
      </c>
      <c r="AC109">
        <v>4</v>
      </c>
      <c r="AD109">
        <v>3</v>
      </c>
      <c r="AE109"/>
      <c r="AF109"/>
      <c r="AG109" t="inlineStr">
        <is>
          <t xml:space="preserve">Renovated</t>
        </is>
      </c>
      <c r="AH109"/>
      <c r="AI109"/>
      <c r="AJ109" t="inlineStr">
        <is>
          <t xml:space="preserve">Y</t>
        </is>
      </c>
      <c r="AK109" t="inlineStr">
        <is>
          <t xml:space="preserve">N</t>
        </is>
      </c>
      <c r="AL109" t="inlineStr">
        <is>
          <t xml:space="preserve">N</t>
        </is>
      </c>
      <c r="AM109" t="inlineStr">
        <is>
          <t xml:space="preserve">Y</t>
        </is>
      </c>
      <c r="AN109" t="inlineStr">
        <is>
          <t xml:space="preserve">Y</t>
        </is>
      </c>
      <c r="AO109"/>
      <c r="AP109" t="inlineStr">
        <is>
          <t xml:space="preserve">Y</t>
        </is>
      </c>
      <c r="AQ109"/>
      <c r="AR109"/>
      <c r="AS109"/>
      <c r="AT109">
        <f>IFERROR(INDEX(04_Area_Stats!$E$5:$E$8,MATCH(N109,04_Area_Stats!$A$5:$A$8,0)),"")</f>
      </c>
      <c r="AU109">
        <f>IFERROR(ROUND(W109*AT109,0),"")</f>
      </c>
      <c r="AV109">
        <f>IFERROR(AU109*12/S109,"")</f>
      </c>
      <c r="AW109">
        <f>IFERROR(ROUND(100*(03_Assumptions!$B$18*MIN(AV109/03_Assumptions!$B$13,1)+03_Assumptions!$B$19*MIN(MAX(-AB109/0.25,0),1)+03_Assumptions!$B$20*IFERROR(INDEX(03_Assumptions!$B$28:$B$33,MATCH(AG109,03_Assumptions!$A$28:$A$33,0)),0.5)+03_Assumptions!$B$21*MIN(V109/180,1)+03_Assumptions!$B$22*(COUNTIF(AI109:AQ109,"Y")/9)),0),"")</f>
      </c>
      <c r="AX109"/>
      <c r="AY109"/>
      <c r="AZ109"/>
      <c r="BA109" t="inlineStr">
        <is>
          <t xml:space="preserve">https://img4.idealista.com/s/v1/yLv6QcFaPGY-ndqtd3fIzjn3dwgl4inLwTKbMiVSd6Ml4khBqGDIaJvI4s5m5JvBdz6jdx6od7ULdwYIoz73C4CA94DI9Zuoyw?Expires=1788024190&amp;Signature=MEUCIQCizIcJneWxs2UzXrxr0NzyI954OsuDZTO4pmsRVdzidgIgXMu5xNvR0xniVYm87N1nUk6euF34wUyPpRom5X0LJv4_&amp;Key-Pair-Id=K20EOYVFELHOX5</t>
        </is>
      </c>
      <c r="BB109" t="inlineStr">
        <is>
          <t xml:space="preserve">2895103UF2329N0001SD</t>
        </is>
      </c>
      <c r="BC109">
        <v>1</v>
      </c>
      <c r="BD109"/>
      <c r="BE109">
        <v>0</v>
      </c>
      <c r="BF109"/>
      <c r="BG109"/>
      <c r="BH109"/>
      <c r="BI109"/>
      <c r="BJ109" t="inlineStr">
        <is>
          <t xml:space="preserve">COSMETIC</t>
        </is>
      </c>
      <c r="BK109"/>
      <c r="BL109" t="inlineStr">
        <is>
          <t xml:space="preserve">En nyligen renoverad radhus med 4 sovrum, 3 badrum, 174 m² byggd yta och 43 m² terrass, belägen bara några meter från San Pedros stränder i Marbella. Fastighetens fördelar inkluderar privat underjordisk parkering, luftkonditionering, utekök och utmärkt läge nära skolor och restauranger.</t>
        </is>
      </c>
      <c r="BM109" t="inlineStr">
        <is>
          <t xml:space="preserve">condition</t>
        </is>
      </c>
      <c r="BN109"/>
    </row>
    <row r="110">
      <c r="A110" t="inlineStr">
        <is>
          <t xml:space="preserve">IDL-112379402</t>
        </is>
      </c>
      <c r="B110" t="inlineStr">
        <is>
          <t xml:space="preserve">Idealista</t>
        </is>
      </c>
      <c r="C110" t="inlineStr">
        <is>
          <t xml:space="preserve">112379402</t>
        </is>
      </c>
      <c r="D110" t="inlineStr">
        <is>
          <t xml:space="preserve">https://www.idealista.com/obra-nueva/112379402/</t>
        </is>
      </c>
      <c r="E110" t="inlineStr">
        <is>
          <t xml:space="preserve">2026-08-28</t>
        </is>
      </c>
      <c r="F110" t="inlineStr">
        <is>
          <t xml:space="preserve">2026-09-10</t>
        </is>
      </c>
      <c r="G110" t="inlineStr">
        <is>
          <t xml:space="preserve">New</t>
        </is>
      </c>
      <c r="H110" t="inlineStr">
        <is>
          <t xml:space="preserve">Flat / apartment in Avenida Pablo Ruiz Picasso Nn, San Pedro Pueblo, Marbella</t>
        </is>
      </c>
      <c r="I110" t="inlineStr">
        <is>
          <t xml:space="preserve">Sale</t>
        </is>
      </c>
      <c r="J110" t="inlineStr">
        <is>
          <t xml:space="preserve">Flat</t>
        </is>
      </c>
      <c r="K110" t="inlineStr">
        <is>
          <t xml:space="preserve">ES</t>
        </is>
      </c>
      <c r="L110"/>
      <c r="M110" t="inlineStr">
        <is>
          <t xml:space="preserve">Málaga</t>
        </is>
      </c>
      <c r="N110" t="inlineStr">
        <is>
          <t xml:space="preserve">Marbella</t>
        </is>
      </c>
      <c r="O110" t="inlineStr">
        <is>
          <t xml:space="preserve">San Pedro de Alcántara</t>
        </is>
      </c>
      <c r="P110"/>
      <c r="Q110" t="inlineStr">
        <is>
          <t xml:space="preserve">36.4913660</t>
        </is>
      </c>
      <c r="R110" t="inlineStr">
        <is>
          <t xml:space="preserve">-4.9923526</t>
        </is>
      </c>
      <c r="S110">
        <v>692500</v>
      </c>
      <c r="T110"/>
      <c r="U110">
        <f>IFERROR((S110-T110)/T110,"")</f>
      </c>
      <c r="V110">
        <v>49</v>
      </c>
      <c r="W110" t="inlineStr">
        <is>
          <t xml:space="preserve">122.00</t>
        </is>
      </c>
      <c r="X110"/>
      <c r="Y110"/>
      <c r="Z110">
        <f>IFERROR(S110/W110,"")</f>
      </c>
      <c r="AA110">
        <f>IFERROR(INDEX(04_Area_Stats!$C$5:$C$8,MATCH(N110,04_Area_Stats!$A$5:$A$8,0)),"")</f>
      </c>
      <c r="AB110">
        <f>IFERROR((Z110-AA110)/AA110,"")</f>
      </c>
      <c r="AC110">
        <v>3</v>
      </c>
      <c r="AD110">
        <v>2</v>
      </c>
      <c r="AE110" t="inlineStr">
        <is>
          <t xml:space="preserve">3</t>
        </is>
      </c>
      <c r="AF110"/>
      <c r="AG110"/>
      <c r="AH110"/>
      <c r="AI110" t="inlineStr">
        <is>
          <t xml:space="preserve">Y</t>
        </is>
      </c>
      <c r="AJ110" t="inlineStr">
        <is>
          <t xml:space="preserve">Y</t>
        </is>
      </c>
      <c r="AK110" t="inlineStr">
        <is>
          <t xml:space="preserve">N</t>
        </is>
      </c>
      <c r="AL110" t="inlineStr">
        <is>
          <t xml:space="preserve">N</t>
        </is>
      </c>
      <c r="AM110" t="inlineStr">
        <is>
          <t xml:space="preserve">Y</t>
        </is>
      </c>
      <c r="AN110" t="inlineStr">
        <is>
          <t xml:space="preserve">Y</t>
        </is>
      </c>
      <c r="AO110"/>
      <c r="AP110" t="inlineStr">
        <is>
          <t xml:space="preserve">N</t>
        </is>
      </c>
      <c r="AQ110"/>
      <c r="AR110"/>
      <c r="AS110"/>
      <c r="AT110">
        <f>IFERROR(INDEX(04_Area_Stats!$E$5:$E$8,MATCH(N110,04_Area_Stats!$A$5:$A$8,0)),"")</f>
      </c>
      <c r="AU110">
        <f>IFERROR(ROUND(W110*AT110,0),"")</f>
      </c>
      <c r="AV110">
        <f>IFERROR(AU110*12/S110,"")</f>
      </c>
      <c r="AW110">
        <f>IFERROR(ROUND(100*(03_Assumptions!$B$18*MIN(AV110/03_Assumptions!$B$13,1)+03_Assumptions!$B$19*MIN(MAX(-AB110/0.25,0),1)+03_Assumptions!$B$20*IFERROR(INDEX(03_Assumptions!$B$28:$B$33,MATCH(AG110,03_Assumptions!$A$28:$A$33,0)),0.5)+03_Assumptions!$B$21*MIN(V110/180,1)+03_Assumptions!$B$22*(COUNTIF(AI110:AQ110,"Y")/9)),0),"")</f>
      </c>
      <c r="AX110"/>
      <c r="AY110"/>
      <c r="AZ110"/>
      <c r="BA110" t="inlineStr">
        <is>
          <t xml:space="preserve">https://img4.idealista.com/s/v1/yLv6QcFaPGY-ndqtd3fIzjn3dwgl4inLwTKbMiVSd6Ml4khBqGDIaJvI4s5m5JvBd_cMdwwMd3o-dwYIowuAoz6A9_fI9Zuoyw?Expires=1788024190&amp;Signature=MEYCIQDrgZT78n2fM2DRZxFeKRTyXhW8qRAXGAXUOvCgPq6yJwIhAL0g7oifGP-0ogbPKre6yHO5zVAm6h6gMub9ijSQ4Ral&amp;Key-Pair-Id=K20EOYVFELHOX5</t>
        </is>
      </c>
      <c r="BB110" t="inlineStr">
        <is>
          <t xml:space="preserve">1604402UF2410S0001BU</t>
        </is>
      </c>
      <c r="BC110">
        <v>1</v>
      </c>
      <c r="BD110"/>
      <c r="BE110">
        <v>0</v>
      </c>
      <c r="BF110"/>
      <c r="BG110"/>
      <c r="BH110"/>
      <c r="BI110"/>
      <c r="BJ110"/>
      <c r="BK110"/>
      <c r="BL110" t="inlineStr">
        <is>
          <t xml:space="preserve">Detta är en lägenhet i bostadskomplexet ARMONÍA i San Pedro Pueblo, Marbella, som består av 35 bostäder med gemensamma faciliteter. Det finns otillräcklig information om den individuella fastighetens skick, storlek eller egenskaper.</t>
        </is>
      </c>
      <c r="BM110"/>
      <c r="BN110"/>
    </row>
    <row r="111">
      <c r="A111" t="inlineStr">
        <is>
          <t xml:space="preserve">IDL-112375739</t>
        </is>
      </c>
      <c r="B111" t="inlineStr">
        <is>
          <t xml:space="preserve">Idealista</t>
        </is>
      </c>
      <c r="C111" t="inlineStr">
        <is>
          <t xml:space="preserve">112375739</t>
        </is>
      </c>
      <c r="D111" t="inlineStr">
        <is>
          <t xml:space="preserve">https://www.idealista.com/inmueble/112375739/</t>
        </is>
      </c>
      <c r="E111" t="inlineStr">
        <is>
          <t xml:space="preserve">2026-08-28</t>
        </is>
      </c>
      <c r="F111" t="inlineStr">
        <is>
          <t xml:space="preserve">2026-09-10</t>
        </is>
      </c>
      <c r="G111" t="inlineStr">
        <is>
          <t xml:space="preserve">New</t>
        </is>
      </c>
      <c r="H111" t="inlineStr">
        <is>
          <t xml:space="preserve">Flat / apartment in Calle Sp Tolox, San Pedro Pueblo, Marbella</t>
        </is>
      </c>
      <c r="I111" t="inlineStr">
        <is>
          <t xml:space="preserve">Sale</t>
        </is>
      </c>
      <c r="J111" t="inlineStr">
        <is>
          <t xml:space="preserve">Flat</t>
        </is>
      </c>
      <c r="K111" t="inlineStr">
        <is>
          <t xml:space="preserve">ES</t>
        </is>
      </c>
      <c r="L111"/>
      <c r="M111" t="inlineStr">
        <is>
          <t xml:space="preserve">Málaga</t>
        </is>
      </c>
      <c r="N111" t="inlineStr">
        <is>
          <t xml:space="preserve">Marbella</t>
        </is>
      </c>
      <c r="O111" t="inlineStr">
        <is>
          <t xml:space="preserve">San Pedro de Alcántara</t>
        </is>
      </c>
      <c r="P111"/>
      <c r="Q111" t="inlineStr">
        <is>
          <t xml:space="preserve">36.4823981</t>
        </is>
      </c>
      <c r="R111" t="inlineStr">
        <is>
          <t xml:space="preserve">-4.9934870</t>
        </is>
      </c>
      <c r="S111">
        <v>395000</v>
      </c>
      <c r="T111"/>
      <c r="U111">
        <f>IFERROR((S111-T111)/T111,"")</f>
      </c>
      <c r="V111">
        <v>49</v>
      </c>
      <c r="W111" t="inlineStr">
        <is>
          <t xml:space="preserve">120.00</t>
        </is>
      </c>
      <c r="X111"/>
      <c r="Y111"/>
      <c r="Z111">
        <f>IFERROR(S111/W111,"")</f>
      </c>
      <c r="AA111">
        <f>IFERROR(INDEX(04_Area_Stats!$C$5:$C$8,MATCH(N111,04_Area_Stats!$A$5:$A$8,0)),"")</f>
      </c>
      <c r="AB111">
        <f>IFERROR((Z111-AA111)/AA111,"")</f>
      </c>
      <c r="AC111">
        <v>4</v>
      </c>
      <c r="AD111">
        <v>2</v>
      </c>
      <c r="AE111" t="inlineStr">
        <is>
          <t xml:space="preserve">4th</t>
        </is>
      </c>
      <c r="AF111"/>
      <c r="AG111" t="inlineStr">
        <is>
          <t xml:space="preserve">Good</t>
        </is>
      </c>
      <c r="AH111"/>
      <c r="AI111" t="inlineStr">
        <is>
          <t xml:space="preserve">Y</t>
        </is>
      </c>
      <c r="AJ111" t="inlineStr">
        <is>
          <t xml:space="preserve">Y</t>
        </is>
      </c>
      <c r="AK111"/>
      <c r="AL111"/>
      <c r="AM111"/>
      <c r="AN111"/>
      <c r="AO111"/>
      <c r="AP111"/>
      <c r="AQ111"/>
      <c r="AR111"/>
      <c r="AS111"/>
      <c r="AT111">
        <f>IFERROR(INDEX(04_Area_Stats!$E$5:$E$8,MATCH(N111,04_Area_Stats!$A$5:$A$8,0)),"")</f>
      </c>
      <c r="AU111">
        <f>IFERROR(ROUND(W111*AT111,0),"")</f>
      </c>
      <c r="AV111">
        <f>IFERROR(AU111*12/S111,"")</f>
      </c>
      <c r="AW111">
        <f>IFERROR(ROUND(100*(03_Assumptions!$B$18*MIN(AV111/03_Assumptions!$B$13,1)+03_Assumptions!$B$19*MIN(MAX(-AB111/0.25,0),1)+03_Assumptions!$B$20*IFERROR(INDEX(03_Assumptions!$B$28:$B$33,MATCH(AG111,03_Assumptions!$A$28:$A$33,0)),0.5)+03_Assumptions!$B$21*MIN(V111/180,1)+03_Assumptions!$B$22*(COUNTIF(AI111:AQ111,"Y")/9)),0),"")</f>
      </c>
      <c r="AX111"/>
      <c r="AY111"/>
      <c r="AZ111"/>
      <c r="BA111" t="inlineStr">
        <is>
          <t xml:space="preserve">https://img4.idealista.com/s/v1/yLv6QcFaPGY-ndqtd3fIzjn3dwgl4inLwTKbMiVSd6Ml4khBqGDIaJvI4s5m5JvBdwY-d_cldwsIdwYIows-DCUG9_fI9Zuoyw?Expires=1788024190&amp;Signature=MEUCIB52HxSmqB9eEm89om1wg27oOaCBBa0HbekZfVvDZ-SLAiEAnbH~ype6jbOmJy29qxX~2yqDZBZDHNBSLAfgmkQG~-A_&amp;Key-Pair-Id=K20EOYVFELHOX5</t>
        </is>
      </c>
      <c r="BB111"/>
      <c r="BC111">
        <v>1</v>
      </c>
      <c r="BD111"/>
      <c r="BE111">
        <v>0</v>
      </c>
      <c r="BF111"/>
      <c r="BG111"/>
      <c r="BH111"/>
      <c r="BI111"/>
      <c r="BJ111"/>
      <c r="BK111"/>
      <c r="BL111" t="inlineStr">
        <is>
          <t xml:space="preserve">En rymlig och ljus lägenhet med 4 sovrum och 2 badrum på 4:e våningen i San Pedro Alcántara, redo att flytta in med utmärkt naturligt ljus och en västvänd glasinsluten terrass. Fastigheten kräver ingen renovering och är idealiskt belägen i stadskärnan nära alla väsentliga tjänster.</t>
        </is>
      </c>
      <c r="BM111" t="inlineStr">
        <is>
          <t xml:space="preserve">floor, condition, lift, terrace</t>
        </is>
      </c>
      <c r="BN111"/>
    </row>
    <row r="112">
      <c r="A112" t="inlineStr">
        <is>
          <t xml:space="preserve">IDL-112377275</t>
        </is>
      </c>
      <c r="B112" t="inlineStr">
        <is>
          <t xml:space="preserve">Idealista</t>
        </is>
      </c>
      <c r="C112" t="inlineStr">
        <is>
          <t xml:space="preserve">112377275</t>
        </is>
      </c>
      <c r="D112" t="inlineStr">
        <is>
          <t xml:space="preserve">https://www.idealista.com/inmueble/112377275/</t>
        </is>
      </c>
      <c r="E112" t="inlineStr">
        <is>
          <t xml:space="preserve">2026-08-28</t>
        </is>
      </c>
      <c r="F112" t="inlineStr">
        <is>
          <t xml:space="preserve">2026-09-10</t>
        </is>
      </c>
      <c r="G112" t="inlineStr">
        <is>
          <t xml:space="preserve">New</t>
        </is>
      </c>
      <c r="H112" t="inlineStr">
        <is>
          <t xml:space="preserve">Flat / apartment in Constitucion (sp), San Pedro Pueblo, Marbella</t>
        </is>
      </c>
      <c r="I112" t="inlineStr">
        <is>
          <t xml:space="preserve">Sale</t>
        </is>
      </c>
      <c r="J112" t="inlineStr">
        <is>
          <t xml:space="preserve">Flat</t>
        </is>
      </c>
      <c r="K112" t="inlineStr">
        <is>
          <t xml:space="preserve">ES</t>
        </is>
      </c>
      <c r="L112"/>
      <c r="M112" t="inlineStr">
        <is>
          <t xml:space="preserve">Málaga</t>
        </is>
      </c>
      <c r="N112" t="inlineStr">
        <is>
          <t xml:space="preserve">Marbella</t>
        </is>
      </c>
      <c r="O112" t="inlineStr">
        <is>
          <t xml:space="preserve">San Pedro de Alcántara</t>
        </is>
      </c>
      <c r="P112"/>
      <c r="Q112" t="inlineStr">
        <is>
          <t xml:space="preserve">36.4817710</t>
        </is>
      </c>
      <c r="R112" t="inlineStr">
        <is>
          <t xml:space="preserve">-4.9916474</t>
        </is>
      </c>
      <c r="S112">
        <v>370000</v>
      </c>
      <c r="T112"/>
      <c r="U112">
        <f>IFERROR((S112-T112)/T112,"")</f>
      </c>
      <c r="V112">
        <v>49</v>
      </c>
      <c r="W112" t="inlineStr">
        <is>
          <t xml:space="preserve">105.00</t>
        </is>
      </c>
      <c r="X112"/>
      <c r="Y112"/>
      <c r="Z112">
        <f>IFERROR(S112/W112,"")</f>
      </c>
      <c r="AA112">
        <f>IFERROR(INDEX(04_Area_Stats!$C$5:$C$8,MATCH(N112,04_Area_Stats!$A$5:$A$8,0)),"")</f>
      </c>
      <c r="AB112">
        <f>IFERROR((Z112-AA112)/AA112,"")</f>
      </c>
      <c r="AC112">
        <v>3</v>
      </c>
      <c r="AD112">
        <v>2</v>
      </c>
      <c r="AE112" t="inlineStr">
        <is>
          <t xml:space="preserve">1</t>
        </is>
      </c>
      <c r="AF112"/>
      <c r="AG112" t="inlineStr">
        <is>
          <t xml:space="preserve">Good</t>
        </is>
      </c>
      <c r="AH112"/>
      <c r="AI112" t="inlineStr">
        <is>
          <t xml:space="preserve">Y</t>
        </is>
      </c>
      <c r="AJ112" t="inlineStr">
        <is>
          <t xml:space="preserve">Y</t>
        </is>
      </c>
      <c r="AK112" t="inlineStr">
        <is>
          <t xml:space="preserve">N</t>
        </is>
      </c>
      <c r="AL112" t="inlineStr">
        <is>
          <t xml:space="preserve">N</t>
        </is>
      </c>
      <c r="AM112" t="inlineStr">
        <is>
          <t xml:space="preserve">N</t>
        </is>
      </c>
      <c r="AN112" t="inlineStr">
        <is>
          <t xml:space="preserve">N</t>
        </is>
      </c>
      <c r="AO112" t="inlineStr">
        <is>
          <t xml:space="preserve">N</t>
        </is>
      </c>
      <c r="AP112" t="inlineStr">
        <is>
          <t xml:space="preserve">Y</t>
        </is>
      </c>
      <c r="AQ112" t="inlineStr">
        <is>
          <t xml:space="preserve">N</t>
        </is>
      </c>
      <c r="AR112"/>
      <c r="AS112"/>
      <c r="AT112">
        <f>IFERROR(INDEX(04_Area_Stats!$E$5:$E$8,MATCH(N112,04_Area_Stats!$A$5:$A$8,0)),"")</f>
      </c>
      <c r="AU112">
        <f>IFERROR(ROUND(W112*AT112,0),"")</f>
      </c>
      <c r="AV112">
        <f>IFERROR(AU112*12/S112,"")</f>
      </c>
      <c r="AW112">
        <f>IFERROR(ROUND(100*(03_Assumptions!$B$18*MIN(AV112/03_Assumptions!$B$13,1)+03_Assumptions!$B$19*MIN(MAX(-AB112/0.25,0),1)+03_Assumptions!$B$20*IFERROR(INDEX(03_Assumptions!$B$28:$B$33,MATCH(AG112,03_Assumptions!$A$28:$A$33,0)),0.5)+03_Assumptions!$B$21*MIN(V112/180,1)+03_Assumptions!$B$22*(COUNTIF(AI112:AQ112,"Y")/9)),0),"")</f>
      </c>
      <c r="AX112"/>
      <c r="AY112"/>
      <c r="AZ112"/>
      <c r="BA112" t="inlineStr">
        <is>
          <t xml:space="preserve">https://img4.idealista.com/s/v1/yLv6QcFaPGY-ndqtd3fIzjn3dwgl4inLwTKbMiVSd6Ml4khBqGDIaJvI4s5m5JvBdx4Gdwwld5sedwYIowuAJQx6C4DI9Zuoyw?Expires=1788024190&amp;Signature=MEUCIQCV3njPFbtsyAE-JG3NTtfbqbLTn5802g1k6eTERAEAhQIgD0P-Iw2xguGf6kOgHF8iS4h1Kb~CQpNYyq1dvtCwm4g_&amp;Key-Pair-Id=K20EOYVFELHOX5</t>
        </is>
      </c>
      <c r="BB112"/>
      <c r="BC112">
        <v>1</v>
      </c>
      <c r="BD112"/>
      <c r="BE112">
        <v>0</v>
      </c>
      <c r="BF112"/>
      <c r="BG112"/>
      <c r="BH112"/>
      <c r="BI112"/>
      <c r="BJ112"/>
      <c r="BK112"/>
      <c r="BL112" t="inlineStr">
        <is>
          <t xml:space="preserve">En 110 m² lägenhet med tre dubbelrum och två badrum i centrala San Pedro de Alcántara i gott skick med bekväm utdelning och terrass. Ligger på första våningen med hiss i ett promenadvänligt område nära skolor, affärer och stranden bara 5 minuter bort.</t>
        </is>
      </c>
      <c r="BM112" t="inlineStr">
        <is>
          <t xml:space="preserve">condition, balcony, parking, furnished</t>
        </is>
      </c>
      <c r="BN112"/>
    </row>
    <row r="113">
      <c r="A113" t="inlineStr">
        <is>
          <t xml:space="preserve">IDL-112391747</t>
        </is>
      </c>
      <c r="B113" t="inlineStr">
        <is>
          <t xml:space="preserve">Idealista</t>
        </is>
      </c>
      <c r="C113" t="inlineStr">
        <is>
          <t xml:space="preserve">112391747</t>
        </is>
      </c>
      <c r="D113" t="inlineStr">
        <is>
          <t xml:space="preserve">https://www.idealista.com/obra-nueva/112391747/</t>
        </is>
      </c>
      <c r="E113" t="inlineStr">
        <is>
          <t xml:space="preserve">2026-08-28</t>
        </is>
      </c>
      <c r="F113" t="inlineStr">
        <is>
          <t xml:space="preserve">2026-09-10</t>
        </is>
      </c>
      <c r="G113" t="inlineStr">
        <is>
          <t xml:space="preserve">New</t>
        </is>
      </c>
      <c r="H113" t="inlineStr">
        <is>
          <t xml:space="preserve">Flat / apartment in Avenida Oriental, 25, San Pedro Pueblo, Marbella</t>
        </is>
      </c>
      <c r="I113" t="inlineStr">
        <is>
          <t xml:space="preserve">Sale</t>
        </is>
      </c>
      <c r="J113" t="inlineStr">
        <is>
          <t xml:space="preserve">Flat</t>
        </is>
      </c>
      <c r="K113" t="inlineStr">
        <is>
          <t xml:space="preserve">ES</t>
        </is>
      </c>
      <c r="L113"/>
      <c r="M113" t="inlineStr">
        <is>
          <t xml:space="preserve">Málaga</t>
        </is>
      </c>
      <c r="N113" t="inlineStr">
        <is>
          <t xml:space="preserve">Marbella</t>
        </is>
      </c>
      <c r="O113" t="inlineStr">
        <is>
          <t xml:space="preserve">San Pedro de Alcántara</t>
        </is>
      </c>
      <c r="P113"/>
      <c r="Q113" t="inlineStr">
        <is>
          <t xml:space="preserve">36.4872460</t>
        </is>
      </c>
      <c r="R113" t="inlineStr">
        <is>
          <t xml:space="preserve">-4.9844224</t>
        </is>
      </c>
      <c r="S113">
        <v>705400</v>
      </c>
      <c r="T113"/>
      <c r="U113">
        <f>IFERROR((S113-T113)/T113,"")</f>
      </c>
      <c r="V113">
        <v>49</v>
      </c>
      <c r="W113" t="inlineStr">
        <is>
          <t xml:space="preserve">117.00</t>
        </is>
      </c>
      <c r="X113"/>
      <c r="Y113"/>
      <c r="Z113">
        <f>IFERROR(S113/W113,"")</f>
      </c>
      <c r="AA113">
        <f>IFERROR(INDEX(04_Area_Stats!$C$5:$C$8,MATCH(N113,04_Area_Stats!$A$5:$A$8,0)),"")</f>
      </c>
      <c r="AB113">
        <f>IFERROR((Z113-AA113)/AA113,"")</f>
      </c>
      <c r="AC113">
        <v>2</v>
      </c>
      <c r="AD113">
        <v>2</v>
      </c>
      <c r="AE113" t="inlineStr">
        <is>
          <t xml:space="preserve">1</t>
        </is>
      </c>
      <c r="AF113"/>
      <c r="AG113" t="inlineStr">
        <is>
          <t xml:space="preserve">New build</t>
        </is>
      </c>
      <c r="AH113"/>
      <c r="AI113" t="inlineStr">
        <is>
          <t xml:space="preserve">Y</t>
        </is>
      </c>
      <c r="AJ113" t="inlineStr">
        <is>
          <t xml:space="preserve">Y</t>
        </is>
      </c>
      <c r="AK113" t="inlineStr">
        <is>
          <t xml:space="preserve">Y</t>
        </is>
      </c>
      <c r="AL113" t="inlineStr">
        <is>
          <t xml:space="preserve">Y</t>
        </is>
      </c>
      <c r="AM113" t="inlineStr">
        <is>
          <t xml:space="preserve">Y</t>
        </is>
      </c>
      <c r="AN113" t="inlineStr">
        <is>
          <t xml:space="preserve">Y</t>
        </is>
      </c>
      <c r="AO113" t="inlineStr">
        <is>
          <t xml:space="preserve">Y</t>
        </is>
      </c>
      <c r="AP113" t="inlineStr">
        <is>
          <t xml:space="preserve">Y</t>
        </is>
      </c>
      <c r="AQ113"/>
      <c r="AR113"/>
      <c r="AS113"/>
      <c r="AT113">
        <f>IFERROR(INDEX(04_Area_Stats!$E$5:$E$8,MATCH(N113,04_Area_Stats!$A$5:$A$8,0)),"")</f>
      </c>
      <c r="AU113">
        <f>IFERROR(ROUND(W113*AT113,0),"")</f>
      </c>
      <c r="AV113">
        <f>IFERROR(AU113*12/S113,"")</f>
      </c>
      <c r="AW113">
        <f>IFERROR(ROUND(100*(03_Assumptions!$B$18*MIN(AV113/03_Assumptions!$B$13,1)+03_Assumptions!$B$19*MIN(MAX(-AB113/0.25,0),1)+03_Assumptions!$B$20*IFERROR(INDEX(03_Assumptions!$B$28:$B$33,MATCH(AG113,03_Assumptions!$A$28:$A$33,0)),0.5)+03_Assumptions!$B$21*MIN(V113/180,1)+03_Assumptions!$B$22*(COUNTIF(AI113:AQ113,"Y")/9)),0),"")</f>
      </c>
      <c r="AX113"/>
      <c r="AY113"/>
      <c r="AZ113"/>
      <c r="BA113" t="inlineStr">
        <is>
          <t xml:space="preserve">https://img4.idealista.com/s/v1/yLv6QcFaPGY-ndqtd3fIzjn3dwgl4inLwTKbMiVSd6Ml4khBqGDIaJvI4s5m5JvBd5uod4B6dwwedwYIoz4ICAyAgAbI9Zuoyw?Expires=1788024190&amp;Signature=MEQCIEOvl1H2wCGzqW6v966mGspxaBXiR--ISmtCiDyclbneAiBFoMQUqMw3JwzP6Ln2q7MzoAsTolKcfoePGT7pPhtFHQ__&amp;Key-Pair-Id=K20EOYVFELHOX5</t>
        </is>
      </c>
      <c r="BB113" t="inlineStr">
        <is>
          <t xml:space="preserve">2297603UF2329N0000BS</t>
        </is>
      </c>
      <c r="BC113">
        <v>1</v>
      </c>
      <c r="BD113"/>
      <c r="BE113">
        <v>0</v>
      </c>
      <c r="BF113"/>
      <c r="BG113"/>
      <c r="BH113"/>
      <c r="BI113"/>
      <c r="BJ113"/>
      <c r="BK113"/>
      <c r="BL113" t="inlineStr">
        <is>
          <t xml:space="preserve">Nybyggt lyxigt bostadsområde i västra Marbella med enheter på 1–4 sovrum, förstklassiga bekvämligheter inklusive wellness-centrum, infinity-pooler och 24-timmars säkerhet. Det framstående är de unika utsikterna över La Concha-berget och projektets femstjärniga resort-design och finish.</t>
        </is>
      </c>
      <c r="BM113" t="inlineStr">
        <is>
          <t xml:space="preserve">condition</t>
        </is>
      </c>
      <c r="BN113"/>
    </row>
    <row r="114">
      <c r="A114" t="inlineStr">
        <is>
          <t xml:space="preserve">IDL-112379288</t>
        </is>
      </c>
      <c r="B114" t="inlineStr">
        <is>
          <t xml:space="preserve">Idealista</t>
        </is>
      </c>
      <c r="C114" t="inlineStr">
        <is>
          <t xml:space="preserve">112379288</t>
        </is>
      </c>
      <c r="D114" t="inlineStr">
        <is>
          <t xml:space="preserve">https://www.idealista.com/obra-nueva/112379288/</t>
        </is>
      </c>
      <c r="E114" t="inlineStr">
        <is>
          <t xml:space="preserve">2026-08-28</t>
        </is>
      </c>
      <c r="F114" t="inlineStr">
        <is>
          <t xml:space="preserve">2026-09-10</t>
        </is>
      </c>
      <c r="G114" t="inlineStr">
        <is>
          <t xml:space="preserve">New</t>
        </is>
      </c>
      <c r="H114" t="inlineStr">
        <is>
          <t xml:space="preserve">Flat / apartment in Avenida Pablo Ruiz Picasso Nn, San Pedro Pueblo, Marbella</t>
        </is>
      </c>
      <c r="I114" t="inlineStr">
        <is>
          <t xml:space="preserve">Sale</t>
        </is>
      </c>
      <c r="J114" t="inlineStr">
        <is>
          <t xml:space="preserve">Flat</t>
        </is>
      </c>
      <c r="K114" t="inlineStr">
        <is>
          <t xml:space="preserve">ES</t>
        </is>
      </c>
      <c r="L114"/>
      <c r="M114" t="inlineStr">
        <is>
          <t xml:space="preserve">Málaga</t>
        </is>
      </c>
      <c r="N114" t="inlineStr">
        <is>
          <t xml:space="preserve">Marbella</t>
        </is>
      </c>
      <c r="O114" t="inlineStr">
        <is>
          <t xml:space="preserve">San Pedro de Alcántara</t>
        </is>
      </c>
      <c r="P114"/>
      <c r="Q114" t="inlineStr">
        <is>
          <t xml:space="preserve">36.4913660</t>
        </is>
      </c>
      <c r="R114" t="inlineStr">
        <is>
          <t xml:space="preserve">-4.9923526</t>
        </is>
      </c>
      <c r="S114">
        <v>472650</v>
      </c>
      <c r="T114"/>
      <c r="U114">
        <f>IFERROR((S114-T114)/T114,"")</f>
      </c>
      <c r="V114">
        <v>49</v>
      </c>
      <c r="W114" t="inlineStr">
        <is>
          <t xml:space="preserve">113.00</t>
        </is>
      </c>
      <c r="X114"/>
      <c r="Y114"/>
      <c r="Z114">
        <f>IFERROR(S114/W114,"")</f>
      </c>
      <c r="AA114">
        <f>IFERROR(INDEX(04_Area_Stats!$C$5:$C$8,MATCH(N114,04_Area_Stats!$A$5:$A$8,0)),"")</f>
      </c>
      <c r="AB114">
        <f>IFERROR((Z114-AA114)/AA114,"")</f>
      </c>
      <c r="AC114">
        <v>3</v>
      </c>
      <c r="AD114">
        <v>2</v>
      </c>
      <c r="AE114" t="inlineStr">
        <is>
          <t xml:space="preserve">bj</t>
        </is>
      </c>
      <c r="AF114"/>
      <c r="AG114"/>
      <c r="AH114"/>
      <c r="AI114" t="inlineStr">
        <is>
          <t xml:space="preserve">Y</t>
        </is>
      </c>
      <c r="AJ114" t="inlineStr">
        <is>
          <t xml:space="preserve">Y</t>
        </is>
      </c>
      <c r="AK114" t="inlineStr">
        <is>
          <t xml:space="preserve">N</t>
        </is>
      </c>
      <c r="AL114" t="inlineStr">
        <is>
          <t xml:space="preserve">N</t>
        </is>
      </c>
      <c r="AM114" t="inlineStr">
        <is>
          <t xml:space="preserve">Y</t>
        </is>
      </c>
      <c r="AN114" t="inlineStr">
        <is>
          <t xml:space="preserve">Y</t>
        </is>
      </c>
      <c r="AO114"/>
      <c r="AP114" t="inlineStr">
        <is>
          <t xml:space="preserve">N</t>
        </is>
      </c>
      <c r="AQ114"/>
      <c r="AR114"/>
      <c r="AS114"/>
      <c r="AT114">
        <f>IFERROR(INDEX(04_Area_Stats!$E$5:$E$8,MATCH(N114,04_Area_Stats!$A$5:$A$8,0)),"")</f>
      </c>
      <c r="AU114">
        <f>IFERROR(ROUND(W114*AT114,0),"")</f>
      </c>
      <c r="AV114">
        <f>IFERROR(AU114*12/S114,"")</f>
      </c>
      <c r="AW114">
        <f>IFERROR(ROUND(100*(03_Assumptions!$B$18*MIN(AV114/03_Assumptions!$B$13,1)+03_Assumptions!$B$19*MIN(MAX(-AB114/0.25,0),1)+03_Assumptions!$B$20*IFERROR(INDEX(03_Assumptions!$B$28:$B$33,MATCH(AG114,03_Assumptions!$A$28:$A$33,0)),0.5)+03_Assumptions!$B$21*MIN(V114/180,1)+03_Assumptions!$B$22*(COUNTIF(AI114:AQ114,"Y")/9)),0),"")</f>
      </c>
      <c r="AX114"/>
      <c r="AY114"/>
      <c r="AZ114"/>
      <c r="BA114" t="inlineStr">
        <is>
          <t xml:space="preserve">https://img4.idealista.com/s/v1/yLv6QcFaPGY-ndqtd3fIzjn3dwgl4inLwTKbMiVSd6Ml4khBqGDIaJvI4s5m5JvBd_cMdwwMd3o-dwYIowuAoz6A9_fI9Zuoyw?Expires=1788024190&amp;Signature=MEUCIFTb~n8mXpk-CD0oDNWPaLhTCrXdidmRmV2bqtIwknDMAiEA1ta7FHaIG5GK02Xa0XPI1wZSvwrm9vjrUDrfcS3UExE_&amp;Key-Pair-Id=K20EOYVFELHOX5</t>
        </is>
      </c>
      <c r="BB114" t="inlineStr">
        <is>
          <t xml:space="preserve">1604402UF2410S0001BU</t>
        </is>
      </c>
      <c r="BC114">
        <v>1</v>
      </c>
      <c r="BD114"/>
      <c r="BE114">
        <v>0</v>
      </c>
      <c r="BF114"/>
      <c r="BG114"/>
      <c r="BH114"/>
      <c r="BI114"/>
      <c r="BJ114"/>
      <c r="BK114"/>
      <c r="BL114" t="inlineStr">
        <is>
          <t xml:space="preserve">Mycket begränsad information tillgänglig: beskrivningen hänvisar till ett bostadscomplex kallat 'Armonía' med 35 lägenheter, kommersiella lokaler, parkering och förvaringsrum, men ger ingen information om den specifika lägenhet som säljs. Ingen storlek, skick eller bekvämligheter för enheten anges.</t>
        </is>
      </c>
      <c r="BM114"/>
      <c r="BN114"/>
    </row>
    <row r="115">
      <c r="A115" t="inlineStr">
        <is>
          <t xml:space="preserve">IDL-112377354</t>
        </is>
      </c>
      <c r="B115" t="inlineStr">
        <is>
          <t xml:space="preserve">Idealista</t>
        </is>
      </c>
      <c r="C115" t="inlineStr">
        <is>
          <t xml:space="preserve">112377354</t>
        </is>
      </c>
      <c r="D115" t="inlineStr">
        <is>
          <t xml:space="preserve">https://www.idealista.com/inmueble/112377354/</t>
        </is>
      </c>
      <c r="E115" t="inlineStr">
        <is>
          <t xml:space="preserve">2026-08-28</t>
        </is>
      </c>
      <c r="F115" t="inlineStr">
        <is>
          <t xml:space="preserve">2026-09-10</t>
        </is>
      </c>
      <c r="G115" t="inlineStr">
        <is>
          <t xml:space="preserve">New</t>
        </is>
      </c>
      <c r="H115" t="inlineStr">
        <is>
          <t xml:space="preserve">Flat / apartment in Avenida de la Constitución, San Pedro Pueblo, Marbella</t>
        </is>
      </c>
      <c r="I115" t="inlineStr">
        <is>
          <t xml:space="preserve">Sale</t>
        </is>
      </c>
      <c r="J115" t="inlineStr">
        <is>
          <t xml:space="preserve">Flat</t>
        </is>
      </c>
      <c r="K115" t="inlineStr">
        <is>
          <t xml:space="preserve">ES</t>
        </is>
      </c>
      <c r="L115"/>
      <c r="M115" t="inlineStr">
        <is>
          <t xml:space="preserve">Málaga</t>
        </is>
      </c>
      <c r="N115" t="inlineStr">
        <is>
          <t xml:space="preserve">Marbella</t>
        </is>
      </c>
      <c r="O115" t="inlineStr">
        <is>
          <t xml:space="preserve">San Pedro de Alcántara</t>
        </is>
      </c>
      <c r="P115"/>
      <c r="Q115" t="inlineStr">
        <is>
          <t xml:space="preserve">36.4853515</t>
        </is>
      </c>
      <c r="R115" t="inlineStr">
        <is>
          <t xml:space="preserve">-4.9914129</t>
        </is>
      </c>
      <c r="S115">
        <v>370000</v>
      </c>
      <c r="T115"/>
      <c r="U115">
        <f>IFERROR((S115-T115)/T115,"")</f>
      </c>
      <c r="V115">
        <v>49</v>
      </c>
      <c r="W115" t="inlineStr">
        <is>
          <t xml:space="preserve">110.00</t>
        </is>
      </c>
      <c r="X115"/>
      <c r="Y115"/>
      <c r="Z115">
        <f>IFERROR(S115/W115,"")</f>
      </c>
      <c r="AA115">
        <f>IFERROR(INDEX(04_Area_Stats!$C$5:$C$8,MATCH(N115,04_Area_Stats!$A$5:$A$8,0)),"")</f>
      </c>
      <c r="AB115">
        <f>IFERROR((Z115-AA115)/AA115,"")</f>
      </c>
      <c r="AC115">
        <v>3</v>
      </c>
      <c r="AD115">
        <v>2</v>
      </c>
      <c r="AE115" t="inlineStr">
        <is>
          <t xml:space="preserve">1</t>
        </is>
      </c>
      <c r="AF115"/>
      <c r="AG115" t="inlineStr">
        <is>
          <t xml:space="preserve">Good</t>
        </is>
      </c>
      <c r="AH115"/>
      <c r="AI115" t="inlineStr">
        <is>
          <t xml:space="preserve">Y</t>
        </is>
      </c>
      <c r="AJ115" t="inlineStr">
        <is>
          <t xml:space="preserve">Y</t>
        </is>
      </c>
      <c r="AK115" t="inlineStr">
        <is>
          <t xml:space="preserve">N</t>
        </is>
      </c>
      <c r="AL115" t="inlineStr">
        <is>
          <t xml:space="preserve">N</t>
        </is>
      </c>
      <c r="AM115"/>
      <c r="AN115" t="inlineStr">
        <is>
          <t xml:space="preserve">N</t>
        </is>
      </c>
      <c r="AO115"/>
      <c r="AP115" t="inlineStr">
        <is>
          <t xml:space="preserve">Y</t>
        </is>
      </c>
      <c r="AQ115"/>
      <c r="AR115"/>
      <c r="AS115"/>
      <c r="AT115">
        <f>IFERROR(INDEX(04_Area_Stats!$E$5:$E$8,MATCH(N115,04_Area_Stats!$A$5:$A$8,0)),"")</f>
      </c>
      <c r="AU115">
        <f>IFERROR(ROUND(W115*AT115,0),"")</f>
      </c>
      <c r="AV115">
        <f>IFERROR(AU115*12/S115,"")</f>
      </c>
      <c r="AW115">
        <f>IFERROR(ROUND(100*(03_Assumptions!$B$18*MIN(AV115/03_Assumptions!$B$13,1)+03_Assumptions!$B$19*MIN(MAX(-AB115/0.25,0),1)+03_Assumptions!$B$20*IFERROR(INDEX(03_Assumptions!$B$28:$B$33,MATCH(AG115,03_Assumptions!$A$28:$A$33,0)),0.5)+03_Assumptions!$B$21*MIN(V115/180,1)+03_Assumptions!$B$22*(COUNTIF(AI115:AQ115,"Y")/9)),0),"")</f>
      </c>
      <c r="AX115"/>
      <c r="AY115"/>
      <c r="AZ115"/>
      <c r="BA115" t="inlineStr">
        <is>
          <t xml:space="preserve">https://img4.idealista.com/s/v1/yLv6QcFaPGY-ndqtd3fIzjn3dwgl4inLwTKbMiVSd6Ml4khBqGDIaJvI4s5m5JvBd5v3d_eod7W1dwYIowuABvcMDHrI9Zuoyw?Expires=1788090395&amp;Signature=MEYCIQCoVLEZxVnp7weBJmbbXWeFB122B7Vz29hiVsTprhLnEgIhALYA~n0L2WMTcpdsASVP4GbWgk1rMJicGni0i-DpkPPc&amp;Key-Pair-Id=K20EOYVFELHOX5</t>
        </is>
      </c>
      <c r="BB115"/>
      <c r="BC115">
        <v>1</v>
      </c>
      <c r="BD115"/>
      <c r="BE115">
        <v>0</v>
      </c>
      <c r="BF115"/>
      <c r="BG115"/>
      <c r="BH115"/>
      <c r="BI115" t="inlineStr">
        <is>
          <t xml:space="preserve">Don't miss this opportunity!</t>
        </is>
      </c>
      <c r="BJ115"/>
      <c r="BK115"/>
      <c r="BL115" t="inlineStr">
        <is>
          <t xml:space="preserve">En väl presenterad 110 m² lägenhet med 3 sovrum och 2 badrum på första våningen med hiss i centrala San Pedro Pueblo, Marbella, i gott skick med moderna bekvämligheter. Fastigheten har luftkonditionering, en rymlig terrass och utmärkt närhet till stränder och Puerto Banús, vilket gör den till en attraktiv investering eller familjehem.</t>
        </is>
      </c>
      <c r="BM115" t="inlineStr">
        <is>
          <t xml:space="preserve">condition</t>
        </is>
      </c>
      <c r="BN115"/>
    </row>
    <row r="116">
      <c r="A116" t="inlineStr">
        <is>
          <t xml:space="preserve">IDL-112379437</t>
        </is>
      </c>
      <c r="B116" t="inlineStr">
        <is>
          <t xml:space="preserve">Idealista</t>
        </is>
      </c>
      <c r="C116" t="inlineStr">
        <is>
          <t xml:space="preserve">112379437</t>
        </is>
      </c>
      <c r="D116" t="inlineStr">
        <is>
          <t xml:space="preserve">https://www.idealista.com/obra-nueva/112379437/</t>
        </is>
      </c>
      <c r="E116" t="inlineStr">
        <is>
          <t xml:space="preserve">2026-08-28</t>
        </is>
      </c>
      <c r="F116" t="inlineStr">
        <is>
          <t xml:space="preserve">2026-09-10</t>
        </is>
      </c>
      <c r="G116" t="inlineStr">
        <is>
          <t xml:space="preserve">New</t>
        </is>
      </c>
      <c r="H116" t="inlineStr">
        <is>
          <t xml:space="preserve">Flat / apartment in Avenida Pablo Ruiz Picasso Nn, San Pedro Pueblo, Marbella</t>
        </is>
      </c>
      <c r="I116" t="inlineStr">
        <is>
          <t xml:space="preserve">Sale</t>
        </is>
      </c>
      <c r="J116" t="inlineStr">
        <is>
          <t xml:space="preserve">Flat</t>
        </is>
      </c>
      <c r="K116" t="inlineStr">
        <is>
          <t xml:space="preserve">ES</t>
        </is>
      </c>
      <c r="L116"/>
      <c r="M116" t="inlineStr">
        <is>
          <t xml:space="preserve">Málaga</t>
        </is>
      </c>
      <c r="N116" t="inlineStr">
        <is>
          <t xml:space="preserve">Marbella</t>
        </is>
      </c>
      <c r="O116" t="inlineStr">
        <is>
          <t xml:space="preserve">San Pedro de Alcántara</t>
        </is>
      </c>
      <c r="P116"/>
      <c r="Q116" t="inlineStr">
        <is>
          <t xml:space="preserve">36.4913660</t>
        </is>
      </c>
      <c r="R116" t="inlineStr">
        <is>
          <t xml:space="preserve">-4.9923526</t>
        </is>
      </c>
      <c r="S116">
        <v>665600</v>
      </c>
      <c r="T116"/>
      <c r="U116">
        <f>IFERROR((S116-T116)/T116,"")</f>
      </c>
      <c r="V116">
        <v>49</v>
      </c>
      <c r="W116" t="inlineStr">
        <is>
          <t xml:space="preserve">110.00</t>
        </is>
      </c>
      <c r="X116"/>
      <c r="Y116"/>
      <c r="Z116">
        <f>IFERROR(S116/W116,"")</f>
      </c>
      <c r="AA116">
        <f>IFERROR(INDEX(04_Area_Stats!$C$5:$C$8,MATCH(N116,04_Area_Stats!$A$5:$A$8,0)),"")</f>
      </c>
      <c r="AB116">
        <f>IFERROR((Z116-AA116)/AA116,"")</f>
      </c>
      <c r="AC116">
        <v>3</v>
      </c>
      <c r="AD116">
        <v>2</v>
      </c>
      <c r="AE116" t="inlineStr">
        <is>
          <t xml:space="preserve">2</t>
        </is>
      </c>
      <c r="AF116"/>
      <c r="AG116"/>
      <c r="AH116"/>
      <c r="AI116" t="inlineStr">
        <is>
          <t xml:space="preserve">Y</t>
        </is>
      </c>
      <c r="AJ116" t="inlineStr">
        <is>
          <t xml:space="preserve">Y</t>
        </is>
      </c>
      <c r="AK116" t="inlineStr">
        <is>
          <t xml:space="preserve">N</t>
        </is>
      </c>
      <c r="AL116" t="inlineStr">
        <is>
          <t xml:space="preserve">N</t>
        </is>
      </c>
      <c r="AM116" t="inlineStr">
        <is>
          <t xml:space="preserve">Y</t>
        </is>
      </c>
      <c r="AN116" t="inlineStr">
        <is>
          <t xml:space="preserve">Y</t>
        </is>
      </c>
      <c r="AO116"/>
      <c r="AP116" t="inlineStr">
        <is>
          <t xml:space="preserve">N</t>
        </is>
      </c>
      <c r="AQ116"/>
      <c r="AR116"/>
      <c r="AS116"/>
      <c r="AT116">
        <f>IFERROR(INDEX(04_Area_Stats!$E$5:$E$8,MATCH(N116,04_Area_Stats!$A$5:$A$8,0)),"")</f>
      </c>
      <c r="AU116">
        <f>IFERROR(ROUND(W116*AT116,0),"")</f>
      </c>
      <c r="AV116">
        <f>IFERROR(AU116*12/S116,"")</f>
      </c>
      <c r="AW116">
        <f>IFERROR(ROUND(100*(03_Assumptions!$B$18*MIN(AV116/03_Assumptions!$B$13,1)+03_Assumptions!$B$19*MIN(MAX(-AB116/0.25,0),1)+03_Assumptions!$B$20*IFERROR(INDEX(03_Assumptions!$B$28:$B$33,MATCH(AG116,03_Assumptions!$A$28:$A$33,0)),0.5)+03_Assumptions!$B$21*MIN(V116/180,1)+03_Assumptions!$B$22*(COUNTIF(AI116:AQ116,"Y")/9)),0),"")</f>
      </c>
      <c r="AX116"/>
      <c r="AY116"/>
      <c r="AZ116"/>
      <c r="BA116" t="inlineStr">
        <is>
          <t xml:space="preserve">https://img4.idealista.com/s/v1/yLv6QcFaPGY-ndqtd3fIzjn3dwgl4inLwTKbMiVSd6Ml4khBqGDIaJvI4s5m5JvBd_cMdwwMd3o-dwYIowuAoz6A9_fI9Zuoyw?Expires=1788024190&amp;Signature=MEYCIQDL97V~6Qv9wxfpgF2Jo8Izm4AnMkKEEgl033Xya-gRWAIhAP4PbITq7wrgAD5h~8ePaWBtdsdRaPdJfJ1om6dNOQBU&amp;Key-Pair-Id=K20EOYVFELHOX5</t>
        </is>
      </c>
      <c r="BB116" t="inlineStr">
        <is>
          <t xml:space="preserve">1604402UF2410S0001BU</t>
        </is>
      </c>
      <c r="BC116">
        <v>1</v>
      </c>
      <c r="BD116"/>
      <c r="BE116">
        <v>0</v>
      </c>
      <c r="BF116"/>
      <c r="BG116"/>
      <c r="BH116"/>
      <c r="BI116"/>
      <c r="BJ116"/>
      <c r="BK116"/>
      <c r="BL116" t="inlineStr">
        <is>
          <t xml:space="preserve">Ett nytt bostadskomplex kallat ARMONÍA i San Pedro Pueblo, Marbella, med 35 lägenheter med garage, förråd och kommersiella lokaler i ett enda kvarter. Beskrivningen ger inga uppgifter om enskilda enheter, endast projektöversikt.</t>
        </is>
      </c>
      <c r="BM116"/>
      <c r="BN116"/>
    </row>
    <row r="117">
      <c r="A117" t="inlineStr">
        <is>
          <t xml:space="preserve">IDL-112258496</t>
        </is>
      </c>
      <c r="B117" t="inlineStr">
        <is>
          <t xml:space="preserve">Idealista</t>
        </is>
      </c>
      <c r="C117" t="inlineStr">
        <is>
          <t xml:space="preserve">112258496</t>
        </is>
      </c>
      <c r="D117" t="inlineStr">
        <is>
          <t xml:space="preserve">https://www.idealista.com/inmueble/112258496/</t>
        </is>
      </c>
      <c r="E117" t="inlineStr">
        <is>
          <t xml:space="preserve">2026-08-28</t>
        </is>
      </c>
      <c r="F117" t="inlineStr">
        <is>
          <t xml:space="preserve">2026-09-10</t>
        </is>
      </c>
      <c r="G117" t="inlineStr">
        <is>
          <t xml:space="preserve">New</t>
        </is>
      </c>
      <c r="H117" t="inlineStr">
        <is>
          <t xml:space="preserve">Terraced house in Linda Vista-Nueva Alcántara-Cortijo Blanco, Marbella</t>
        </is>
      </c>
      <c r="I117" t="inlineStr">
        <is>
          <t xml:space="preserve">Sale</t>
        </is>
      </c>
      <c r="J117" t="inlineStr">
        <is>
          <t xml:space="preserve">Chalet</t>
        </is>
      </c>
      <c r="K117" t="inlineStr">
        <is>
          <t xml:space="preserve">ES</t>
        </is>
      </c>
      <c r="L117"/>
      <c r="M117" t="inlineStr">
        <is>
          <t xml:space="preserve">Málaga</t>
        </is>
      </c>
      <c r="N117" t="inlineStr">
        <is>
          <t xml:space="preserve">Marbella</t>
        </is>
      </c>
      <c r="O117" t="inlineStr">
        <is>
          <t xml:space="preserve">San Pedro de Alcántara</t>
        </is>
      </c>
      <c r="P117"/>
      <c r="Q117" t="inlineStr">
        <is>
          <t xml:space="preserve">36.4772016</t>
        </is>
      </c>
      <c r="R117" t="inlineStr">
        <is>
          <t xml:space="preserve">-4.9955782</t>
        </is>
      </c>
      <c r="S117">
        <v>865000</v>
      </c>
      <c r="T117"/>
      <c r="U117">
        <f>IFERROR((S117-T117)/T117,"")</f>
      </c>
      <c r="V117">
        <v>49</v>
      </c>
      <c r="W117" t="inlineStr">
        <is>
          <t xml:space="preserve">181.00</t>
        </is>
      </c>
      <c r="X117"/>
      <c r="Y117"/>
      <c r="Z117">
        <f>IFERROR(S117/W117,"")</f>
      </c>
      <c r="AA117">
        <f>IFERROR(INDEX(04_Area_Stats!$C$5:$C$8,MATCH(N117,04_Area_Stats!$A$5:$A$8,0)),"")</f>
      </c>
      <c r="AB117">
        <f>IFERROR((Z117-AA117)/AA117,"")</f>
      </c>
      <c r="AC117">
        <v>3</v>
      </c>
      <c r="AD117">
        <v>3</v>
      </c>
      <c r="AE117"/>
      <c r="AF117"/>
      <c r="AG117"/>
      <c r="AH117"/>
      <c r="AI117"/>
      <c r="AJ117" t="inlineStr">
        <is>
          <t xml:space="preserve">Y</t>
        </is>
      </c>
      <c r="AK117" t="inlineStr">
        <is>
          <t xml:space="preserve">Y</t>
        </is>
      </c>
      <c r="AL117" t="inlineStr">
        <is>
          <t xml:space="preserve">Y</t>
        </is>
      </c>
      <c r="AM117"/>
      <c r="AN117"/>
      <c r="AO117" t="inlineStr">
        <is>
          <t xml:space="preserve">N</t>
        </is>
      </c>
      <c r="AP117" t="inlineStr">
        <is>
          <t xml:space="preserve">N</t>
        </is>
      </c>
      <c r="AQ117" t="inlineStr">
        <is>
          <t xml:space="preserve">Y</t>
        </is>
      </c>
      <c r="AR117"/>
      <c r="AS117"/>
      <c r="AT117">
        <f>IFERROR(INDEX(04_Area_Stats!$E$5:$E$8,MATCH(N117,04_Area_Stats!$A$5:$A$8,0)),"")</f>
      </c>
      <c r="AU117">
        <f>IFERROR(ROUND(W117*AT117,0),"")</f>
      </c>
      <c r="AV117">
        <f>IFERROR(AU117*12/S117,"")</f>
      </c>
      <c r="AW117">
        <f>IFERROR(ROUND(100*(03_Assumptions!$B$18*MIN(AV117/03_Assumptions!$B$13,1)+03_Assumptions!$B$19*MIN(MAX(-AB117/0.25,0),1)+03_Assumptions!$B$20*IFERROR(INDEX(03_Assumptions!$B$28:$B$33,MATCH(AG117,03_Assumptions!$A$28:$A$33,0)),0.5)+03_Assumptions!$B$21*MIN(V117/180,1)+03_Assumptions!$B$22*(COUNTIF(AI117:AQ117,"Y")/9)),0),"")</f>
      </c>
      <c r="AX117"/>
      <c r="AY117"/>
      <c r="AZ117"/>
      <c r="BA117" t="inlineStr">
        <is>
          <t xml:space="preserve">https://img4.idealista.com/s/v1/yLv6QcFaPGY-ndqtd3fIzjn3dwgl4inLwTKbMiVSd6Ml4khBqGDIaJvI4s5m5JvBdwgGd_cldwYLdwYIo_c-Pno-PgzI9Zuoyw?Expires=1788024190&amp;Signature=MEUCICRg3jZLfqNxppictnSeQOgQAPZksMISddo2CFuaoB-BAiEA7v8KDKGDRRZ4jCgLl7TK6iKvFwjISgFMuMX3w1xvkfs_&amp;Key-Pair-Id=K20EOYVFELHOX5</t>
        </is>
      </c>
      <c r="BB117"/>
      <c r="BC117">
        <v>1</v>
      </c>
      <c r="BD117"/>
      <c r="BE117">
        <v>0</v>
      </c>
      <c r="BF117"/>
      <c r="BG117"/>
      <c r="BH117"/>
      <c r="BI117"/>
      <c r="BJ117"/>
      <c r="BK117"/>
      <c r="BL117" t="inlineStr">
        <is>
          <t xml:space="preserve">En fullt möblerad radhus med tre sovrum och tre badrum i det prestigefulla Guadalvillas-området i Marbella, i gott skick och redo att flytta in omedelbar. Det mest framträdande är den generösa 50 m² solarium och den privata 40 m² trädgården, som erbjuder exceptionell utomhusboplats.</t>
        </is>
      </c>
      <c r="BM117" t="inlineStr">
        <is>
          <t xml:space="preserve">furnished</t>
        </is>
      </c>
      <c r="BN117"/>
    </row>
    <row r="118">
      <c r="A118" t="inlineStr">
        <is>
          <t xml:space="preserve">IDL-112379443</t>
        </is>
      </c>
      <c r="B118" t="inlineStr">
        <is>
          <t xml:space="preserve">Idealista</t>
        </is>
      </c>
      <c r="C118" t="inlineStr">
        <is>
          <t xml:space="preserve">112379443</t>
        </is>
      </c>
      <c r="D118" t="inlineStr">
        <is>
          <t xml:space="preserve">https://www.idealista.com/obra-nueva/112379443/</t>
        </is>
      </c>
      <c r="E118" t="inlineStr">
        <is>
          <t xml:space="preserve">2026-08-28</t>
        </is>
      </c>
      <c r="F118" t="inlineStr">
        <is>
          <t xml:space="preserve">2026-09-10</t>
        </is>
      </c>
      <c r="G118" t="inlineStr">
        <is>
          <t xml:space="preserve">New</t>
        </is>
      </c>
      <c r="H118" t="inlineStr">
        <is>
          <t xml:space="preserve">Flat / apartment in Avenida Pablo Ruiz Picasso Nn, San Pedro Pueblo, Marbella</t>
        </is>
      </c>
      <c r="I118" t="inlineStr">
        <is>
          <t xml:space="preserve">Sale</t>
        </is>
      </c>
      <c r="J118" t="inlineStr">
        <is>
          <t xml:space="preserve">Flat</t>
        </is>
      </c>
      <c r="K118" t="inlineStr">
        <is>
          <t xml:space="preserve">ES</t>
        </is>
      </c>
      <c r="L118"/>
      <c r="M118" t="inlineStr">
        <is>
          <t xml:space="preserve">Málaga</t>
        </is>
      </c>
      <c r="N118" t="inlineStr">
        <is>
          <t xml:space="preserve">Marbella</t>
        </is>
      </c>
      <c r="O118" t="inlineStr">
        <is>
          <t xml:space="preserve">San Pedro de Alcántara</t>
        </is>
      </c>
      <c r="P118"/>
      <c r="Q118" t="inlineStr">
        <is>
          <t xml:space="preserve">36.4913660</t>
        </is>
      </c>
      <c r="R118" t="inlineStr">
        <is>
          <t xml:space="preserve">-4.9923526</t>
        </is>
      </c>
      <c r="S118">
        <v>688250</v>
      </c>
      <c r="T118"/>
      <c r="U118">
        <f>IFERROR((S118-T118)/T118,"")</f>
      </c>
      <c r="V118">
        <v>49</v>
      </c>
      <c r="W118" t="inlineStr">
        <is>
          <t xml:space="preserve">122.00</t>
        </is>
      </c>
      <c r="X118"/>
      <c r="Y118"/>
      <c r="Z118">
        <f>IFERROR(S118/W118,"")</f>
      </c>
      <c r="AA118">
        <f>IFERROR(INDEX(04_Area_Stats!$C$5:$C$8,MATCH(N118,04_Area_Stats!$A$5:$A$8,0)),"")</f>
      </c>
      <c r="AB118">
        <f>IFERROR((Z118-AA118)/AA118,"")</f>
      </c>
      <c r="AC118">
        <v>3</v>
      </c>
      <c r="AD118">
        <v>2</v>
      </c>
      <c r="AE118" t="inlineStr">
        <is>
          <t xml:space="preserve">3</t>
        </is>
      </c>
      <c r="AF118"/>
      <c r="AG118"/>
      <c r="AH118"/>
      <c r="AI118" t="inlineStr">
        <is>
          <t xml:space="preserve">Y</t>
        </is>
      </c>
      <c r="AJ118" t="inlineStr">
        <is>
          <t xml:space="preserve">Y</t>
        </is>
      </c>
      <c r="AK118" t="inlineStr">
        <is>
          <t xml:space="preserve">N</t>
        </is>
      </c>
      <c r="AL118" t="inlineStr">
        <is>
          <t xml:space="preserve">N</t>
        </is>
      </c>
      <c r="AM118" t="inlineStr">
        <is>
          <t xml:space="preserve">Y</t>
        </is>
      </c>
      <c r="AN118" t="inlineStr">
        <is>
          <t xml:space="preserve">Y</t>
        </is>
      </c>
      <c r="AO118"/>
      <c r="AP118" t="inlineStr">
        <is>
          <t xml:space="preserve">N</t>
        </is>
      </c>
      <c r="AQ118"/>
      <c r="AR118"/>
      <c r="AS118"/>
      <c r="AT118">
        <f>IFERROR(INDEX(04_Area_Stats!$E$5:$E$8,MATCH(N118,04_Area_Stats!$A$5:$A$8,0)),"")</f>
      </c>
      <c r="AU118">
        <f>IFERROR(ROUND(W118*AT118,0),"")</f>
      </c>
      <c r="AV118">
        <f>IFERROR(AU118*12/S118,"")</f>
      </c>
      <c r="AW118">
        <f>IFERROR(ROUND(100*(03_Assumptions!$B$18*MIN(AV118/03_Assumptions!$B$13,1)+03_Assumptions!$B$19*MIN(MAX(-AB118/0.25,0),1)+03_Assumptions!$B$20*IFERROR(INDEX(03_Assumptions!$B$28:$B$33,MATCH(AG118,03_Assumptions!$A$28:$A$33,0)),0.5)+03_Assumptions!$B$21*MIN(V118/180,1)+03_Assumptions!$B$22*(COUNTIF(AI118:AQ118,"Y")/9)),0),"")</f>
      </c>
      <c r="AX118"/>
      <c r="AY118"/>
      <c r="AZ118"/>
      <c r="BA118" t="inlineStr">
        <is>
          <t xml:space="preserve">https://img4.idealista.com/s/v1/yLv6QcFaPGY-ndqtd3fIzjn3dwgl4inLwTKbMiVSd6Ml4khBqGDIaJvI4s5m5JvBd_cMdwwMd3o-dwYIowuAoz6A9_fI9Zuoyw?Expires=1788024190&amp;Signature=MEQCIGp~g4IvCC~4MsvFHKw3BlEUU1ibE45rBNuo2wb-YY~HAiAlGODRDF45j5xHnGaH8-wOVQ4ia2lnaFTCvBd0IhDTJw__&amp;Key-Pair-Id=K20EOYVFELHOX5</t>
        </is>
      </c>
      <c r="BB118" t="inlineStr">
        <is>
          <t xml:space="preserve">1604402UF2410S0001BU</t>
        </is>
      </c>
      <c r="BC118">
        <v>1</v>
      </c>
      <c r="BD118"/>
      <c r="BE118">
        <v>0</v>
      </c>
      <c r="BF118"/>
      <c r="BG118"/>
      <c r="BH118"/>
      <c r="BI118"/>
      <c r="BJ118"/>
      <c r="BK118"/>
      <c r="BL118" t="inlineStr">
        <is>
          <t xml:space="preserve">Detta är en lägenhet i bostadskomplexet ARMONÍA i San Pedro, Marbella, bestående av 35 bostäder med trädgårdsplanterade gemensamma ytor. Beskrivningen innehåller endast projektöversiktsinformation utan specifika uppgifter om enheten såsom sovrum, badrum eller storlek.</t>
        </is>
      </c>
      <c r="BM118"/>
      <c r="BN118"/>
    </row>
    <row r="119">
      <c r="A119" t="inlineStr">
        <is>
          <t xml:space="preserve">IDL-112379440</t>
        </is>
      </c>
      <c r="B119" t="inlineStr">
        <is>
          <t xml:space="preserve">Idealista</t>
        </is>
      </c>
      <c r="C119" t="inlineStr">
        <is>
          <t xml:space="preserve">112379440</t>
        </is>
      </c>
      <c r="D119" t="inlineStr">
        <is>
          <t xml:space="preserve">https://www.idealista.com/obra-nueva/112379440/</t>
        </is>
      </c>
      <c r="E119" t="inlineStr">
        <is>
          <t xml:space="preserve">2026-08-28</t>
        </is>
      </c>
      <c r="F119" t="inlineStr">
        <is>
          <t xml:space="preserve">2026-09-10</t>
        </is>
      </c>
      <c r="G119" t="inlineStr">
        <is>
          <t xml:space="preserve">New</t>
        </is>
      </c>
      <c r="H119" t="inlineStr">
        <is>
          <t xml:space="preserve">Flat / apartment in Avenida Pablo Ruiz Picasso Nn, San Pedro Pueblo, Marbella</t>
        </is>
      </c>
      <c r="I119" t="inlineStr">
        <is>
          <t xml:space="preserve">Sale</t>
        </is>
      </c>
      <c r="J119" t="inlineStr">
        <is>
          <t xml:space="preserve">Flat</t>
        </is>
      </c>
      <c r="K119" t="inlineStr">
        <is>
          <t xml:space="preserve">ES</t>
        </is>
      </c>
      <c r="L119"/>
      <c r="M119" t="inlineStr">
        <is>
          <t xml:space="preserve">Málaga</t>
        </is>
      </c>
      <c r="N119" t="inlineStr">
        <is>
          <t xml:space="preserve">Marbella</t>
        </is>
      </c>
      <c r="O119" t="inlineStr">
        <is>
          <t xml:space="preserve">San Pedro de Alcántara</t>
        </is>
      </c>
      <c r="P119"/>
      <c r="Q119" t="inlineStr">
        <is>
          <t xml:space="preserve">36.4913660</t>
        </is>
      </c>
      <c r="R119" t="inlineStr">
        <is>
          <t xml:space="preserve">-4.9923526</t>
        </is>
      </c>
      <c r="S119">
        <v>685000</v>
      </c>
      <c r="T119"/>
      <c r="U119">
        <f>IFERROR((S119-T119)/T119,"")</f>
      </c>
      <c r="V119">
        <v>49</v>
      </c>
      <c r="W119" t="inlineStr">
        <is>
          <t xml:space="preserve">121.00</t>
        </is>
      </c>
      <c r="X119"/>
      <c r="Y119"/>
      <c r="Z119">
        <f>IFERROR(S119/W119,"")</f>
      </c>
      <c r="AA119">
        <f>IFERROR(INDEX(04_Area_Stats!$C$5:$C$8,MATCH(N119,04_Area_Stats!$A$5:$A$8,0)),"")</f>
      </c>
      <c r="AB119">
        <f>IFERROR((Z119-AA119)/AA119,"")</f>
      </c>
      <c r="AC119">
        <v>3</v>
      </c>
      <c r="AD119">
        <v>2</v>
      </c>
      <c r="AE119" t="inlineStr">
        <is>
          <t xml:space="preserve">2</t>
        </is>
      </c>
      <c r="AF119"/>
      <c r="AG119"/>
      <c r="AH119"/>
      <c r="AI119" t="inlineStr">
        <is>
          <t xml:space="preserve">Y</t>
        </is>
      </c>
      <c r="AJ119" t="inlineStr">
        <is>
          <t xml:space="preserve">Y</t>
        </is>
      </c>
      <c r="AK119" t="inlineStr">
        <is>
          <t xml:space="preserve">N</t>
        </is>
      </c>
      <c r="AL119" t="inlineStr">
        <is>
          <t xml:space="preserve">N</t>
        </is>
      </c>
      <c r="AM119" t="inlineStr">
        <is>
          <t xml:space="preserve">Y</t>
        </is>
      </c>
      <c r="AN119" t="inlineStr">
        <is>
          <t xml:space="preserve">Y</t>
        </is>
      </c>
      <c r="AO119"/>
      <c r="AP119" t="inlineStr">
        <is>
          <t xml:space="preserve">N</t>
        </is>
      </c>
      <c r="AQ119"/>
      <c r="AR119"/>
      <c r="AS119"/>
      <c r="AT119">
        <f>IFERROR(INDEX(04_Area_Stats!$E$5:$E$8,MATCH(N119,04_Area_Stats!$A$5:$A$8,0)),"")</f>
      </c>
      <c r="AU119">
        <f>IFERROR(ROUND(W119*AT119,0),"")</f>
      </c>
      <c r="AV119">
        <f>IFERROR(AU119*12/S119,"")</f>
      </c>
      <c r="AW119">
        <f>IFERROR(ROUND(100*(03_Assumptions!$B$18*MIN(AV119/03_Assumptions!$B$13,1)+03_Assumptions!$B$19*MIN(MAX(-AB119/0.25,0),1)+03_Assumptions!$B$20*IFERROR(INDEX(03_Assumptions!$B$28:$B$33,MATCH(AG119,03_Assumptions!$A$28:$A$33,0)),0.5)+03_Assumptions!$B$21*MIN(V119/180,1)+03_Assumptions!$B$22*(COUNTIF(AI119:AQ119,"Y")/9)),0),"")</f>
      </c>
      <c r="AX119"/>
      <c r="AY119"/>
      <c r="AZ119"/>
      <c r="BA119" t="inlineStr">
        <is>
          <t xml:space="preserve">https://img4.idealista.com/s/v1/yLv6QcFaPGY-ndqtd3fIzjn3dwgl4inLwTKbMiVSd6Ml4khBqGDIaJvI4s5m5JvBd_cMdwwMd3o-dwYIowuAoz6A9_fI9Zuoyw?Expires=1788024190&amp;Signature=MEUCIQD3e6bHy-pSEWUqbPNtk9rrYjlkQyYeDSlTxBjbqjP5XQIgG-Hj-z8iCkoa477GpvJhqsel6HELF2DqGMYvVtuBDVo_&amp;Key-Pair-Id=K20EOYVFELHOX5</t>
        </is>
      </c>
      <c r="BB119" t="inlineStr">
        <is>
          <t xml:space="preserve">1604402UF2410S0001BU</t>
        </is>
      </c>
      <c r="BC119">
        <v>1</v>
      </c>
      <c r="BD119"/>
      <c r="BE119">
        <v>0</v>
      </c>
      <c r="BF119"/>
      <c r="BG119"/>
      <c r="BH119"/>
      <c r="BI119"/>
      <c r="BJ119"/>
      <c r="BK119"/>
      <c r="BL119" t="inlineStr">
        <is>
          <t xml:space="preserve">Detta är ett nytt bostadskomplex kallat ARMONÍA i Marbella bestående av 35 lägenheter med garage, förråd och kommersiella lokaler. Nästan ingen detalj om de individuella enheternas specifikationer tillhandahålls.</t>
        </is>
      </c>
      <c r="BM119"/>
      <c r="BN119"/>
    </row>
    <row r="120">
      <c r="A120" t="inlineStr">
        <is>
          <t xml:space="preserve">IDL-112391801</t>
        </is>
      </c>
      <c r="B120" t="inlineStr">
        <is>
          <t xml:space="preserve">Idealista</t>
        </is>
      </c>
      <c r="C120" t="inlineStr">
        <is>
          <t xml:space="preserve">112391801</t>
        </is>
      </c>
      <c r="D120" t="inlineStr">
        <is>
          <t xml:space="preserve">https://www.idealista.com/obra-nueva/112391801/</t>
        </is>
      </c>
      <c r="E120" t="inlineStr">
        <is>
          <t xml:space="preserve">2026-08-28</t>
        </is>
      </c>
      <c r="F120" t="inlineStr">
        <is>
          <t xml:space="preserve">2026-09-10</t>
        </is>
      </c>
      <c r="G120" t="inlineStr">
        <is>
          <t xml:space="preserve">New</t>
        </is>
      </c>
      <c r="H120" t="inlineStr">
        <is>
          <t xml:space="preserve">Flat / apartment in Avenida Oriental, 25, San Pedro Pueblo, Marbella</t>
        </is>
      </c>
      <c r="I120" t="inlineStr">
        <is>
          <t xml:space="preserve">Sale</t>
        </is>
      </c>
      <c r="J120" t="inlineStr">
        <is>
          <t xml:space="preserve">Flat</t>
        </is>
      </c>
      <c r="K120" t="inlineStr">
        <is>
          <t xml:space="preserve">ES</t>
        </is>
      </c>
      <c r="L120"/>
      <c r="M120" t="inlineStr">
        <is>
          <t xml:space="preserve">Málaga</t>
        </is>
      </c>
      <c r="N120" t="inlineStr">
        <is>
          <t xml:space="preserve">Marbella</t>
        </is>
      </c>
      <c r="O120" t="inlineStr">
        <is>
          <t xml:space="preserve">San Pedro de Alcántara</t>
        </is>
      </c>
      <c r="P120"/>
      <c r="Q120" t="inlineStr">
        <is>
          <t xml:space="preserve">36.4872460</t>
        </is>
      </c>
      <c r="R120" t="inlineStr">
        <is>
          <t xml:space="preserve">-4.9844224</t>
        </is>
      </c>
      <c r="S120">
        <v>733700</v>
      </c>
      <c r="T120"/>
      <c r="U120">
        <f>IFERROR((S120-T120)/T120,"")</f>
      </c>
      <c r="V120">
        <v>49</v>
      </c>
      <c r="W120" t="inlineStr">
        <is>
          <t xml:space="preserve">115.00</t>
        </is>
      </c>
      <c r="X120"/>
      <c r="Y120"/>
      <c r="Z120">
        <f>IFERROR(S120/W120,"")</f>
      </c>
      <c r="AA120">
        <f>IFERROR(INDEX(04_Area_Stats!$C$5:$C$8,MATCH(N120,04_Area_Stats!$A$5:$A$8,0)),"")</f>
      </c>
      <c r="AB120">
        <f>IFERROR((Z120-AA120)/AA120,"")</f>
      </c>
      <c r="AC120">
        <v>2</v>
      </c>
      <c r="AD120">
        <v>2</v>
      </c>
      <c r="AE120" t="inlineStr">
        <is>
          <t xml:space="preserve">2</t>
        </is>
      </c>
      <c r="AF120"/>
      <c r="AG120"/>
      <c r="AH120"/>
      <c r="AI120" t="inlineStr">
        <is>
          <t xml:space="preserve">Y</t>
        </is>
      </c>
      <c r="AJ120" t="inlineStr">
        <is>
          <t xml:space="preserve">Y</t>
        </is>
      </c>
      <c r="AK120" t="inlineStr">
        <is>
          <t xml:space="preserve">Y</t>
        </is>
      </c>
      <c r="AL120" t="inlineStr">
        <is>
          <t xml:space="preserve">Y</t>
        </is>
      </c>
      <c r="AM120" t="inlineStr">
        <is>
          <t xml:space="preserve">Y</t>
        </is>
      </c>
      <c r="AN120" t="inlineStr">
        <is>
          <t xml:space="preserve">Y</t>
        </is>
      </c>
      <c r="AO120"/>
      <c r="AP120" t="inlineStr">
        <is>
          <t xml:space="preserve">Y</t>
        </is>
      </c>
      <c r="AQ120"/>
      <c r="AR120"/>
      <c r="AS120"/>
      <c r="AT120">
        <f>IFERROR(INDEX(04_Area_Stats!$E$5:$E$8,MATCH(N120,04_Area_Stats!$A$5:$A$8,0)),"")</f>
      </c>
      <c r="AU120">
        <f>IFERROR(ROUND(W120*AT120,0),"")</f>
      </c>
      <c r="AV120">
        <f>IFERROR(AU120*12/S120,"")</f>
      </c>
      <c r="AW120">
        <f>IFERROR(ROUND(100*(03_Assumptions!$B$18*MIN(AV120/03_Assumptions!$B$13,1)+03_Assumptions!$B$19*MIN(MAX(-AB120/0.25,0),1)+03_Assumptions!$B$20*IFERROR(INDEX(03_Assumptions!$B$28:$B$33,MATCH(AG120,03_Assumptions!$A$28:$A$33,0)),0.5)+03_Assumptions!$B$21*MIN(V120/180,1)+03_Assumptions!$B$22*(COUNTIF(AI120:AQ120,"Y")/9)),0),"")</f>
      </c>
      <c r="AX120"/>
      <c r="AY120"/>
      <c r="AZ120"/>
      <c r="BA120" t="inlineStr">
        <is>
          <t xml:space="preserve">https://img4.idealista.com/s/v1/yLv6QcFaPGY-ndqtd3fIzjn3dwgl4inLwTKbMiVSd6Ml4khBqGDIaJvI4s5m5JvBdwsedwwMd_ebdwYIoz4ICD4-PgjI9Zuoyw?Expires=1788024190&amp;Signature=MEYCIQCxBXwEsrpf02aLOA9rMv7mMUQHPow0jEei9e3o-2xjhQIhAMQwo8kGyy-TNxvtkwNk~t2t4rkdwX4UL-fe5VW18Ctx&amp;Key-Pair-Id=K20EOYVFELHOX5</t>
        </is>
      </c>
      <c r="BB120" t="inlineStr">
        <is>
          <t xml:space="preserve">2297603UF2329N0000BS</t>
        </is>
      </c>
      <c r="BC120">
        <v>1</v>
      </c>
      <c r="BD120"/>
      <c r="BE120">
        <v>0</v>
      </c>
      <c r="BF120"/>
      <c r="BG120"/>
      <c r="BH120"/>
      <c r="BI120"/>
      <c r="BJ120"/>
      <c r="BK120"/>
      <c r="BL120"/>
      <c r="BM120"/>
      <c r="BN120"/>
    </row>
    <row r="121">
      <c r="A121" t="inlineStr">
        <is>
          <t xml:space="preserve">IDL-112379445</t>
        </is>
      </c>
      <c r="B121" t="inlineStr">
        <is>
          <t xml:space="preserve">Idealista</t>
        </is>
      </c>
      <c r="C121" t="inlineStr">
        <is>
          <t xml:space="preserve">112379445</t>
        </is>
      </c>
      <c r="D121" t="inlineStr">
        <is>
          <t xml:space="preserve">https://www.idealista.com/obra-nueva/112379445/</t>
        </is>
      </c>
      <c r="E121" t="inlineStr">
        <is>
          <t xml:space="preserve">2026-08-28</t>
        </is>
      </c>
      <c r="F121" t="inlineStr">
        <is>
          <t xml:space="preserve">2026-09-10</t>
        </is>
      </c>
      <c r="G121" t="inlineStr">
        <is>
          <t xml:space="preserve">New</t>
        </is>
      </c>
      <c r="H121" t="inlineStr">
        <is>
          <t xml:space="preserve">Flat / apartment in Avenida Pablo Ruiz Picasso Nn, San Pedro Pueblo, Marbella</t>
        </is>
      </c>
      <c r="I121" t="inlineStr">
        <is>
          <t xml:space="preserve">Sale</t>
        </is>
      </c>
      <c r="J121" t="inlineStr">
        <is>
          <t xml:space="preserve">Flat</t>
        </is>
      </c>
      <c r="K121" t="inlineStr">
        <is>
          <t xml:space="preserve">ES</t>
        </is>
      </c>
      <c r="L121"/>
      <c r="M121" t="inlineStr">
        <is>
          <t xml:space="preserve">Málaga</t>
        </is>
      </c>
      <c r="N121" t="inlineStr">
        <is>
          <t xml:space="preserve">Marbella</t>
        </is>
      </c>
      <c r="O121" t="inlineStr">
        <is>
          <t xml:space="preserve">San Pedro de Alcántara</t>
        </is>
      </c>
      <c r="P121"/>
      <c r="Q121" t="inlineStr">
        <is>
          <t xml:space="preserve">36.4913660</t>
        </is>
      </c>
      <c r="R121" t="inlineStr">
        <is>
          <t xml:space="preserve">-4.9923526</t>
        </is>
      </c>
      <c r="S121">
        <v>923700</v>
      </c>
      <c r="T121"/>
      <c r="U121">
        <f>IFERROR((S121-T121)/T121,"")</f>
      </c>
      <c r="V121">
        <v>49</v>
      </c>
      <c r="W121" t="inlineStr">
        <is>
          <t xml:space="preserve">130.00</t>
        </is>
      </c>
      <c r="X121"/>
      <c r="Y121"/>
      <c r="Z121">
        <f>IFERROR(S121/W121,"")</f>
      </c>
      <c r="AA121">
        <f>IFERROR(INDEX(04_Area_Stats!$C$5:$C$8,MATCH(N121,04_Area_Stats!$A$5:$A$8,0)),"")</f>
      </c>
      <c r="AB121">
        <f>IFERROR((Z121-AA121)/AA121,"")</f>
      </c>
      <c r="AC121">
        <v>3</v>
      </c>
      <c r="AD121">
        <v>2</v>
      </c>
      <c r="AE121" t="inlineStr">
        <is>
          <t xml:space="preserve">4</t>
        </is>
      </c>
      <c r="AF121"/>
      <c r="AG121"/>
      <c r="AH121"/>
      <c r="AI121" t="inlineStr">
        <is>
          <t xml:space="preserve">Y</t>
        </is>
      </c>
      <c r="AJ121" t="inlineStr">
        <is>
          <t xml:space="preserve">Y</t>
        </is>
      </c>
      <c r="AK121" t="inlineStr">
        <is>
          <t xml:space="preserve">N</t>
        </is>
      </c>
      <c r="AL121" t="inlineStr">
        <is>
          <t xml:space="preserve">N</t>
        </is>
      </c>
      <c r="AM121" t="inlineStr">
        <is>
          <t xml:space="preserve">Y</t>
        </is>
      </c>
      <c r="AN121" t="inlineStr">
        <is>
          <t xml:space="preserve">Y</t>
        </is>
      </c>
      <c r="AO121"/>
      <c r="AP121" t="inlineStr">
        <is>
          <t xml:space="preserve">N</t>
        </is>
      </c>
      <c r="AQ121"/>
      <c r="AR121"/>
      <c r="AS121"/>
      <c r="AT121">
        <f>IFERROR(INDEX(04_Area_Stats!$E$5:$E$8,MATCH(N121,04_Area_Stats!$A$5:$A$8,0)),"")</f>
      </c>
      <c r="AU121">
        <f>IFERROR(ROUND(W121*AT121,0),"")</f>
      </c>
      <c r="AV121">
        <f>IFERROR(AU121*12/S121,"")</f>
      </c>
      <c r="AW121">
        <f>IFERROR(ROUND(100*(03_Assumptions!$B$18*MIN(AV121/03_Assumptions!$B$13,1)+03_Assumptions!$B$19*MIN(MAX(-AB121/0.25,0),1)+03_Assumptions!$B$20*IFERROR(INDEX(03_Assumptions!$B$28:$B$33,MATCH(AG121,03_Assumptions!$A$28:$A$33,0)),0.5)+03_Assumptions!$B$21*MIN(V121/180,1)+03_Assumptions!$B$22*(COUNTIF(AI121:AQ121,"Y")/9)),0),"")</f>
      </c>
      <c r="AX121"/>
      <c r="AY121"/>
      <c r="AZ121"/>
      <c r="BA121" t="inlineStr">
        <is>
          <t xml:space="preserve">https://img4.idealista.com/s/v1/yLv6QcFaPGY-ndqtd3fIzjn3dwgl4inLwTKbMiVSd6Ml4khBqGDIaJvI4s5m5JvBd_cMdwwMd3o-dwYIowuAoz6A9_fI9Zuoyw?Expires=1788024190&amp;Signature=MEYCIQD9eozm~yPDyEZ1SnpYGJ5CGvqKbj96wXpAfvB5~18IgwIhAJANa-B41xpJyuVYDvodcVz1RuCZ7St7PeilpD9sHTr~&amp;Key-Pair-Id=K20EOYVFELHOX5</t>
        </is>
      </c>
      <c r="BB121" t="inlineStr">
        <is>
          <t xml:space="preserve">1604402UF2410S0001BU</t>
        </is>
      </c>
      <c r="BC121">
        <v>1</v>
      </c>
      <c r="BD121"/>
      <c r="BE121">
        <v>0</v>
      </c>
      <c r="BF121"/>
      <c r="BG121"/>
      <c r="BH121"/>
      <c r="BI121"/>
      <c r="BJ121"/>
      <c r="BK121"/>
      <c r="BL121" t="inlineStr">
        <is>
          <t xml:space="preserve">Detta är ett nytt bostadskomplex kallat ARMONÍA i Marbella med 35 lägenheter, garage och förråd arrangerade i ett enda block med odlade gemensamma ytor. Minimal information ges om de enskilda lägenheternas specifikationer.</t>
        </is>
      </c>
      <c r="BM121"/>
      <c r="BN121"/>
    </row>
    <row r="122">
      <c r="A122" t="inlineStr">
        <is>
          <t xml:space="preserve">IDL-112380667</t>
        </is>
      </c>
      <c r="B122" t="inlineStr">
        <is>
          <t xml:space="preserve">Idealista</t>
        </is>
      </c>
      <c r="C122" t="inlineStr">
        <is>
          <t xml:space="preserve">112380667</t>
        </is>
      </c>
      <c r="D122" t="inlineStr">
        <is>
          <t xml:space="preserve">https://www.idealista.com/inmueble/112380667/</t>
        </is>
      </c>
      <c r="E122" t="inlineStr">
        <is>
          <t xml:space="preserve">2026-08-28</t>
        </is>
      </c>
      <c r="F122" t="inlineStr">
        <is>
          <t xml:space="preserve">2026-09-10</t>
        </is>
      </c>
      <c r="G122" t="inlineStr">
        <is>
          <t xml:space="preserve">New</t>
        </is>
      </c>
      <c r="H122" t="inlineStr">
        <is>
          <t xml:space="preserve">Detached house in Camino de la Iglesia, Linda Vista-Nueva Alcántara-Cortijo Blanco, Marbella</t>
        </is>
      </c>
      <c r="I122" t="inlineStr">
        <is>
          <t xml:space="preserve">Sale</t>
        </is>
      </c>
      <c r="J122" t="inlineStr">
        <is>
          <t xml:space="preserve">Chalet</t>
        </is>
      </c>
      <c r="K122" t="inlineStr">
        <is>
          <t xml:space="preserve">ES</t>
        </is>
      </c>
      <c r="L122"/>
      <c r="M122" t="inlineStr">
        <is>
          <t xml:space="preserve">Málaga</t>
        </is>
      </c>
      <c r="N122" t="inlineStr">
        <is>
          <t xml:space="preserve">Marbella</t>
        </is>
      </c>
      <c r="O122" t="inlineStr">
        <is>
          <t xml:space="preserve">San Pedro de Alcántara</t>
        </is>
      </c>
      <c r="P122"/>
      <c r="Q122" t="inlineStr">
        <is>
          <t xml:space="preserve">36.4771571</t>
        </is>
      </c>
      <c r="R122" t="inlineStr">
        <is>
          <t xml:space="preserve">-4.9961178</t>
        </is>
      </c>
      <c r="S122">
        <v>1300000</v>
      </c>
      <c r="T122"/>
      <c r="U122">
        <f>IFERROR((S122-T122)/T122,"")</f>
      </c>
      <c r="V122">
        <v>49</v>
      </c>
      <c r="W122" t="inlineStr">
        <is>
          <t xml:space="preserve">250.00</t>
        </is>
      </c>
      <c r="X122"/>
      <c r="Y122"/>
      <c r="Z122">
        <f>IFERROR(S122/W122,"")</f>
      </c>
      <c r="AA122">
        <f>IFERROR(INDEX(04_Area_Stats!$C$5:$C$8,MATCH(N122,04_Area_Stats!$A$5:$A$8,0)),"")</f>
      </c>
      <c r="AB122">
        <f>IFERROR((Z122-AA122)/AA122,"")</f>
      </c>
      <c r="AC122">
        <v>4</v>
      </c>
      <c r="AD122">
        <v>5</v>
      </c>
      <c r="AE122"/>
      <c r="AF122"/>
      <c r="AG122" t="inlineStr">
        <is>
          <t xml:space="preserve">Good</t>
        </is>
      </c>
      <c r="AH122"/>
      <c r="AI122"/>
      <c r="AJ122" t="inlineStr">
        <is>
          <t xml:space="preserve">Y</t>
        </is>
      </c>
      <c r="AK122" t="inlineStr">
        <is>
          <t xml:space="preserve">Y</t>
        </is>
      </c>
      <c r="AL122" t="inlineStr">
        <is>
          <t xml:space="preserve">Y</t>
        </is>
      </c>
      <c r="AM122" t="inlineStr">
        <is>
          <t xml:space="preserve">Y</t>
        </is>
      </c>
      <c r="AN122" t="inlineStr">
        <is>
          <t xml:space="preserve">N</t>
        </is>
      </c>
      <c r="AO122" t="inlineStr">
        <is>
          <t xml:space="preserve">Y</t>
        </is>
      </c>
      <c r="AP122" t="inlineStr">
        <is>
          <t xml:space="preserve">Y</t>
        </is>
      </c>
      <c r="AQ122"/>
      <c r="AR122"/>
      <c r="AS122"/>
      <c r="AT122">
        <f>IFERROR(INDEX(04_Area_Stats!$E$5:$E$8,MATCH(N122,04_Area_Stats!$A$5:$A$8,0)),"")</f>
      </c>
      <c r="AU122">
        <f>IFERROR(ROUND(W122*AT122,0),"")</f>
      </c>
      <c r="AV122">
        <f>IFERROR(AU122*12/S122,"")</f>
      </c>
      <c r="AW122">
        <f>IFERROR(ROUND(100*(03_Assumptions!$B$18*MIN(AV122/03_Assumptions!$B$13,1)+03_Assumptions!$B$19*MIN(MAX(-AB122/0.25,0),1)+03_Assumptions!$B$20*IFERROR(INDEX(03_Assumptions!$B$28:$B$33,MATCH(AG122,03_Assumptions!$A$28:$A$33,0)),0.5)+03_Assumptions!$B$21*MIN(V122/180,1)+03_Assumptions!$B$22*(COUNTIF(AI122:AQ122,"Y")/9)),0),"")</f>
      </c>
      <c r="AX122"/>
      <c r="AY122"/>
      <c r="AZ122"/>
      <c r="BA122" t="inlineStr">
        <is>
          <t xml:space="preserve">https://img4.idealista.com/s/v1/yLv6QcFaPGY-ndqtd3fIzjn3dwgl4inLwTKbMiVSd6Ml4khBqGDIaJvI4s5m5JvBdx4GdwYMd7UedwYIoz4lJT4GgIDI9Zuoyw?Expires=1788024190&amp;Signature=MEQCIBlImFQXW715jVBk7FZW0DdZ8ecu39NZoLxKSZTmVQvUAiBszCd351prKaGWNhYOdQ20soYZNJjvVwQlwvzwtHfslw__&amp;Key-Pair-Id=K20EOYVFELHOX5</t>
        </is>
      </c>
      <c r="BB122" t="inlineStr">
        <is>
          <t xml:space="preserve">1389122UF2318N0001EG</t>
        </is>
      </c>
      <c r="BC122">
        <v>1</v>
      </c>
      <c r="BD122"/>
      <c r="BE122">
        <v>0</v>
      </c>
      <c r="BF122"/>
      <c r="BG122"/>
      <c r="BH122"/>
      <c r="BI122"/>
      <c r="BJ122"/>
      <c r="BK122"/>
      <c r="BL122" t="inlineStr">
        <is>
          <t xml:space="preserve">En modern villa med 4 sovrum och 5 badrum vid stranden i San Pedro de Alcántara med väl underhållna trädgårdar, pool och terrasser. Nyligen försedd med solpaneler som tillhandahåller 67% av el förbrukningen, utmärkt energieffektivitet och gångavstånd till strand och tjänster.</t>
        </is>
      </c>
      <c r="BM122" t="inlineStr">
        <is>
          <t xml:space="preserve">condition</t>
        </is>
      </c>
      <c r="BN122"/>
    </row>
    <row r="123">
      <c r="A123" t="inlineStr">
        <is>
          <t xml:space="preserve">IDL-112393082</t>
        </is>
      </c>
      <c r="B123" t="inlineStr">
        <is>
          <t xml:space="preserve">Idealista</t>
        </is>
      </c>
      <c r="C123" t="inlineStr">
        <is>
          <t xml:space="preserve">112393082</t>
        </is>
      </c>
      <c r="D123" t="inlineStr">
        <is>
          <t xml:space="preserve">https://www.idealista.com/inmueble/112393082/</t>
        </is>
      </c>
      <c r="E123" t="inlineStr">
        <is>
          <t xml:space="preserve">2026-08-28</t>
        </is>
      </c>
      <c r="F123" t="inlineStr">
        <is>
          <t xml:space="preserve">2026-09-10</t>
        </is>
      </c>
      <c r="G123" t="inlineStr">
        <is>
          <t xml:space="preserve">New</t>
        </is>
      </c>
      <c r="H123" t="inlineStr">
        <is>
          <t xml:space="preserve">Flat / apartment in Avenida de Barcelona, Linda Vista-Nueva Alcántara-Cortijo Blanco, Marbella</t>
        </is>
      </c>
      <c r="I123" t="inlineStr">
        <is>
          <t xml:space="preserve">Sale</t>
        </is>
      </c>
      <c r="J123" t="inlineStr">
        <is>
          <t xml:space="preserve">Flat</t>
        </is>
      </c>
      <c r="K123" t="inlineStr">
        <is>
          <t xml:space="preserve">ES</t>
        </is>
      </c>
      <c r="L123"/>
      <c r="M123" t="inlineStr">
        <is>
          <t xml:space="preserve">Málaga</t>
        </is>
      </c>
      <c r="N123" t="inlineStr">
        <is>
          <t xml:space="preserve">Marbella</t>
        </is>
      </c>
      <c r="O123" t="inlineStr">
        <is>
          <t xml:space="preserve">San Pedro de Alcántara</t>
        </is>
      </c>
      <c r="P123"/>
      <c r="Q123" t="inlineStr">
        <is>
          <t xml:space="preserve">36.4825720</t>
        </is>
      </c>
      <c r="R123" t="inlineStr">
        <is>
          <t xml:space="preserve">-4.9856765</t>
        </is>
      </c>
      <c r="S123">
        <v>570000</v>
      </c>
      <c r="T123"/>
      <c r="U123">
        <f>IFERROR((S123-T123)/T123,"")</f>
      </c>
      <c r="V123">
        <v>49</v>
      </c>
      <c r="W123" t="inlineStr">
        <is>
          <t xml:space="preserve">152.00</t>
        </is>
      </c>
      <c r="X123"/>
      <c r="Y123"/>
      <c r="Z123">
        <f>IFERROR(S123/W123,"")</f>
      </c>
      <c r="AA123">
        <f>IFERROR(INDEX(04_Area_Stats!$C$5:$C$8,MATCH(N123,04_Area_Stats!$A$5:$A$8,0)),"")</f>
      </c>
      <c r="AB123">
        <f>IFERROR((Z123-AA123)/AA123,"")</f>
      </c>
      <c r="AC123">
        <v>3</v>
      </c>
      <c r="AD123">
        <v>3</v>
      </c>
      <c r="AE123" t="inlineStr">
        <is>
          <t xml:space="preserve">bj</t>
        </is>
      </c>
      <c r="AF123">
        <v>2003</v>
      </c>
      <c r="AG123" t="inlineStr">
        <is>
          <t xml:space="preserve">Good</t>
        </is>
      </c>
      <c r="AH123"/>
      <c r="AI123" t="inlineStr">
        <is>
          <t xml:space="preserve">Y</t>
        </is>
      </c>
      <c r="AJ123" t="inlineStr">
        <is>
          <t xml:space="preserve">Y</t>
        </is>
      </c>
      <c r="AK123" t="inlineStr">
        <is>
          <t xml:space="preserve">Y</t>
        </is>
      </c>
      <c r="AL123" t="inlineStr">
        <is>
          <t xml:space="preserve">Y</t>
        </is>
      </c>
      <c r="AM123" t="inlineStr">
        <is>
          <t xml:space="preserve">Y</t>
        </is>
      </c>
      <c r="AN123" t="inlineStr">
        <is>
          <t xml:space="preserve">N</t>
        </is>
      </c>
      <c r="AO123"/>
      <c r="AP123" t="inlineStr">
        <is>
          <t xml:space="preserve">Y</t>
        </is>
      </c>
      <c r="AQ123" t="inlineStr">
        <is>
          <t xml:space="preserve">Y</t>
        </is>
      </c>
      <c r="AR123"/>
      <c r="AS123"/>
      <c r="AT123">
        <f>IFERROR(INDEX(04_Area_Stats!$E$5:$E$8,MATCH(N123,04_Area_Stats!$A$5:$A$8,0)),"")</f>
      </c>
      <c r="AU123">
        <f>IFERROR(ROUND(W123*AT123,0),"")</f>
      </c>
      <c r="AV123">
        <f>IFERROR(AU123*12/S123,"")</f>
      </c>
      <c r="AW123">
        <f>IFERROR(ROUND(100*(03_Assumptions!$B$18*MIN(AV123/03_Assumptions!$B$13,1)+03_Assumptions!$B$19*MIN(MAX(-AB123/0.25,0),1)+03_Assumptions!$B$20*IFERROR(INDEX(03_Assumptions!$B$28:$B$33,MATCH(AG123,03_Assumptions!$A$28:$A$33,0)),0.5)+03_Assumptions!$B$21*MIN(V123/180,1)+03_Assumptions!$B$22*(COUNTIF(AI123:AQ123,"Y")/9)),0),"")</f>
      </c>
      <c r="AX123"/>
      <c r="AY123"/>
      <c r="AZ123"/>
      <c r="BA123" t="inlineStr">
        <is>
          <t xml:space="preserve">https://img4.idealista.com/s/v1/yLv6QcFaPGY-ndqtd3fIzjn3dwgl4inLwTKbMiVSd6Ml4khBqGDIaJvI4s5m5JvBdwh6d4ALdyWjdwYIoz4IgKMIJffI9Zuoyw?Expires=1788031370&amp;Signature=MEQCIGRygQyYJyrmRoMuMXwonT0yWZCLxxxmmp25mrnLKZYUAiAZSYWlOXtCg-FmPkIAyMCGEjT0~J~xncp7VHmt6n6RGQ__&amp;Key-Pair-Id=K20EOYVFELHOX5</t>
        </is>
      </c>
      <c r="BB123"/>
      <c r="BC123">
        <v>1</v>
      </c>
      <c r="BD123"/>
      <c r="BE123">
        <v>0</v>
      </c>
      <c r="BF123"/>
      <c r="BG123" t="inlineStr">
        <is>
          <t xml:space="preserve">AREA_MISMATCH</t>
        </is>
      </c>
      <c r="BH123" t="inlineStr">
        <is>
          <t xml:space="preserve">Costly</t>
        </is>
      </c>
      <c r="BI123" t="inlineStr">
        <is>
          <t xml:space="preserve">An excellent opportunity for those looking for space, comfort, and quality communal facilities</t>
        </is>
      </c>
      <c r="BJ123"/>
      <c r="BK123"/>
      <c r="BL123" t="inlineStr">
        <is>
          <t xml:space="preserve">En lägenhet på 128 m² på bottenvåningen i Nueva Alcántara, Marbella, med 3 sovrum, 3 badrum och möblat kök i gott skick. Byggd 2003 med hiss, gemensam pool och trädgård, samt parkeringsplats i källaren, är den väl lämpad för både permanent boende och semesteruthyrning på Costa del Sol.</t>
        </is>
      </c>
      <c r="BM123" t="inlineStr">
        <is>
          <t xml:space="preserve">condition, parking, furnished</t>
        </is>
      </c>
      <c r="BN123"/>
    </row>
    <row r="124">
      <c r="A124" t="inlineStr">
        <is>
          <t xml:space="preserve">IDL-112376398</t>
        </is>
      </c>
      <c r="B124" t="inlineStr">
        <is>
          <t xml:space="preserve">Idealista</t>
        </is>
      </c>
      <c r="C124" t="inlineStr">
        <is>
          <t xml:space="preserve">112376398</t>
        </is>
      </c>
      <c r="D124" t="inlineStr">
        <is>
          <t xml:space="preserve">https://www.idealista.com/inmueble/112376398/</t>
        </is>
      </c>
      <c r="E124" t="inlineStr">
        <is>
          <t xml:space="preserve">2026-08-28</t>
        </is>
      </c>
      <c r="F124" t="inlineStr">
        <is>
          <t xml:space="preserve">2026-09-10</t>
        </is>
      </c>
      <c r="G124" t="inlineStr">
        <is>
          <t xml:space="preserve">New</t>
        </is>
      </c>
      <c r="H124" t="inlineStr">
        <is>
          <t xml:space="preserve">Flat / apartment in Calle Angeles Tres, 12, Linda Vista-Nueva Alcántara-Cortijo Blanco, Marbella</t>
        </is>
      </c>
      <c r="I124" t="inlineStr">
        <is>
          <t xml:space="preserve">Sale</t>
        </is>
      </c>
      <c r="J124" t="inlineStr">
        <is>
          <t xml:space="preserve">Flat</t>
        </is>
      </c>
      <c r="K124" t="inlineStr">
        <is>
          <t xml:space="preserve">ES</t>
        </is>
      </c>
      <c r="L124"/>
      <c r="M124" t="inlineStr">
        <is>
          <t xml:space="preserve">Málaga</t>
        </is>
      </c>
      <c r="N124" t="inlineStr">
        <is>
          <t xml:space="preserve">Marbella</t>
        </is>
      </c>
      <c r="O124" t="inlineStr">
        <is>
          <t xml:space="preserve">San Pedro de Alcántara</t>
        </is>
      </c>
      <c r="P124"/>
      <c r="Q124" t="inlineStr">
        <is>
          <t xml:space="preserve">36.4812954</t>
        </is>
      </c>
      <c r="R124" t="inlineStr">
        <is>
          <t xml:space="preserve">-4.9795196</t>
        </is>
      </c>
      <c r="S124">
        <v>649000</v>
      </c>
      <c r="T124"/>
      <c r="U124">
        <f>IFERROR((S124-T124)/T124,"")</f>
      </c>
      <c r="V124">
        <v>49</v>
      </c>
      <c r="W124" t="inlineStr">
        <is>
          <t xml:space="preserve">133.00</t>
        </is>
      </c>
      <c r="X124"/>
      <c r="Y124"/>
      <c r="Z124">
        <f>IFERROR(S124/W124,"")</f>
      </c>
      <c r="AA124">
        <f>IFERROR(INDEX(04_Area_Stats!$C$5:$C$8,MATCH(N124,04_Area_Stats!$A$5:$A$8,0)),"")</f>
      </c>
      <c r="AB124">
        <f>IFERROR((Z124-AA124)/AA124,"")</f>
      </c>
      <c r="AC124">
        <v>2</v>
      </c>
      <c r="AD124">
        <v>2</v>
      </c>
      <c r="AE124" t="inlineStr">
        <is>
          <t xml:space="preserve">bj</t>
        </is>
      </c>
      <c r="AF124"/>
      <c r="AG124" t="inlineStr">
        <is>
          <t xml:space="preserve">Renovated</t>
        </is>
      </c>
      <c r="AH124"/>
      <c r="AI124" t="inlineStr">
        <is>
          <t xml:space="preserve">Y</t>
        </is>
      </c>
      <c r="AJ124" t="inlineStr">
        <is>
          <t xml:space="preserve">Y</t>
        </is>
      </c>
      <c r="AK124" t="inlineStr">
        <is>
          <t xml:space="preserve">Y</t>
        </is>
      </c>
      <c r="AL124" t="inlineStr">
        <is>
          <t xml:space="preserve">Y</t>
        </is>
      </c>
      <c r="AM124" t="inlineStr">
        <is>
          <t xml:space="preserve">Y</t>
        </is>
      </c>
      <c r="AN124" t="inlineStr">
        <is>
          <t xml:space="preserve">N</t>
        </is>
      </c>
      <c r="AO124"/>
      <c r="AP124" t="inlineStr">
        <is>
          <t xml:space="preserve">Y</t>
        </is>
      </c>
      <c r="AQ124" t="inlineStr">
        <is>
          <t xml:space="preserve">Y</t>
        </is>
      </c>
      <c r="AR124"/>
      <c r="AS124"/>
      <c r="AT124">
        <f>IFERROR(INDEX(04_Area_Stats!$E$5:$E$8,MATCH(N124,04_Area_Stats!$A$5:$A$8,0)),"")</f>
      </c>
      <c r="AU124">
        <f>IFERROR(ROUND(W124*AT124,0),"")</f>
      </c>
      <c r="AV124">
        <f>IFERROR(AU124*12/S124,"")</f>
      </c>
      <c r="AW124">
        <f>IFERROR(ROUND(100*(03_Assumptions!$B$18*MIN(AV124/03_Assumptions!$B$13,1)+03_Assumptions!$B$19*MIN(MAX(-AB124/0.25,0),1)+03_Assumptions!$B$20*IFERROR(INDEX(03_Assumptions!$B$28:$B$33,MATCH(AG124,03_Assumptions!$A$28:$A$33,0)),0.5)+03_Assumptions!$B$21*MIN(V124/180,1)+03_Assumptions!$B$22*(COUNTIF(AI124:AQ124,"Y")/9)),0),"")</f>
      </c>
      <c r="AX124"/>
      <c r="AY124"/>
      <c r="AZ124"/>
      <c r="BA124" t="inlineStr">
        <is>
          <t xml:space="preserve">https://img4.idealista.com/s/v1/yLv6QcFaPGY-ndqtd3fIzjn3dwgl4inLwTKbMiVSd6Ml4khBqGDIaJvI4s5m5JvBd6jadz4ed_ejdwYIows-CwwIPoDI9Zuoyw?Expires=1788024190&amp;Signature=MEUCIQC3EMreYbb5sxfzmbgERpybish2V~R~uGhlbNjVuJnLSwIgYbLevmIcz7f6MW1FK-a9w5UvCjxVsbg4XpDz9HwdkiA_&amp;Key-Pair-Id=K20EOYVFELHOX5</t>
        </is>
      </c>
      <c r="BB124" t="inlineStr">
        <is>
          <t xml:space="preserve">2793202UF2329S</t>
        </is>
      </c>
      <c r="BC124">
        <v>1</v>
      </c>
      <c r="BD124"/>
      <c r="BE124">
        <v>0</v>
      </c>
      <c r="BF124"/>
      <c r="BG124"/>
      <c r="BH124"/>
      <c r="BI124" t="inlineStr">
        <is>
          <t xml:space="preserve">exceptional opportunity</t>
        </is>
      </c>
      <c r="BJ124" t="inlineStr">
        <is>
          <t xml:space="preserve">FULL</t>
        </is>
      </c>
      <c r="BK124"/>
      <c r="BL124" t="inlineStr">
        <is>
          <t xml:space="preserve">Helt renoverad lägenhet med 2 sovrum vid stranden i San Pedro, i utmärkt skick med moderna finish och helt möblerad. Belägen bara några steg från promenaden, gångavstånd till Puerto Banús, med gemensam pool och privat trädgård vilket gör det till ett exceptionellt investeringstillfälle eller semesterboning.</t>
        </is>
      </c>
      <c r="BM124" t="inlineStr">
        <is>
          <t xml:space="preserve">condition, furnished</t>
        </is>
      </c>
      <c r="BN124"/>
    </row>
    <row r="125">
      <c r="A125" t="inlineStr">
        <is>
          <t xml:space="preserve">IDL-112379436</t>
        </is>
      </c>
      <c r="B125" t="inlineStr">
        <is>
          <t xml:space="preserve">Idealista</t>
        </is>
      </c>
      <c r="C125" t="inlineStr">
        <is>
          <t xml:space="preserve">112379436</t>
        </is>
      </c>
      <c r="D125" t="inlineStr">
        <is>
          <t xml:space="preserve">https://www.idealista.com/obra-nueva/112379436/</t>
        </is>
      </c>
      <c r="E125" t="inlineStr">
        <is>
          <t xml:space="preserve">2026-08-28</t>
        </is>
      </c>
      <c r="F125" t="inlineStr">
        <is>
          <t xml:space="preserve">2026-09-10</t>
        </is>
      </c>
      <c r="G125" t="inlineStr">
        <is>
          <t xml:space="preserve">New</t>
        </is>
      </c>
      <c r="H125" t="inlineStr">
        <is>
          <t xml:space="preserve">Flat / apartment in Avenida Pablo Ruiz Picasso Nn, San Pedro Pueblo, Marbella</t>
        </is>
      </c>
      <c r="I125" t="inlineStr">
        <is>
          <t xml:space="preserve">Sale</t>
        </is>
      </c>
      <c r="J125" t="inlineStr">
        <is>
          <t xml:space="preserve">Flat</t>
        </is>
      </c>
      <c r="K125" t="inlineStr">
        <is>
          <t xml:space="preserve">ES</t>
        </is>
      </c>
      <c r="L125"/>
      <c r="M125" t="inlineStr">
        <is>
          <t xml:space="preserve">Málaga</t>
        </is>
      </c>
      <c r="N125" t="inlineStr">
        <is>
          <t xml:space="preserve">Marbella</t>
        </is>
      </c>
      <c r="O125" t="inlineStr">
        <is>
          <t xml:space="preserve">San Pedro de Alcántara</t>
        </is>
      </c>
      <c r="P125"/>
      <c r="Q125" t="inlineStr">
        <is>
          <t xml:space="preserve">36.4913660</t>
        </is>
      </c>
      <c r="R125" t="inlineStr">
        <is>
          <t xml:space="preserve">-4.9923526</t>
        </is>
      </c>
      <c r="S125">
        <v>607500</v>
      </c>
      <c r="T125"/>
      <c r="U125">
        <f>IFERROR((S125-T125)/T125,"")</f>
      </c>
      <c r="V125">
        <v>49</v>
      </c>
      <c r="W125" t="inlineStr">
        <is>
          <t xml:space="preserve">119.00</t>
        </is>
      </c>
      <c r="X125"/>
      <c r="Y125"/>
      <c r="Z125">
        <f>IFERROR(S125/W125,"")</f>
      </c>
      <c r="AA125">
        <f>IFERROR(INDEX(04_Area_Stats!$C$5:$C$8,MATCH(N125,04_Area_Stats!$A$5:$A$8,0)),"")</f>
      </c>
      <c r="AB125">
        <f>IFERROR((Z125-AA125)/AA125,"")</f>
      </c>
      <c r="AC125">
        <v>3</v>
      </c>
      <c r="AD125">
        <v>2</v>
      </c>
      <c r="AE125" t="inlineStr">
        <is>
          <t xml:space="preserve">1</t>
        </is>
      </c>
      <c r="AF125"/>
      <c r="AG125"/>
      <c r="AH125"/>
      <c r="AI125" t="inlineStr">
        <is>
          <t xml:space="preserve">Y</t>
        </is>
      </c>
      <c r="AJ125" t="inlineStr">
        <is>
          <t xml:space="preserve">Y</t>
        </is>
      </c>
      <c r="AK125" t="inlineStr">
        <is>
          <t xml:space="preserve">N</t>
        </is>
      </c>
      <c r="AL125" t="inlineStr">
        <is>
          <t xml:space="preserve">N</t>
        </is>
      </c>
      <c r="AM125" t="inlineStr">
        <is>
          <t xml:space="preserve">Y</t>
        </is>
      </c>
      <c r="AN125" t="inlineStr">
        <is>
          <t xml:space="preserve">Y</t>
        </is>
      </c>
      <c r="AO125"/>
      <c r="AP125" t="inlineStr">
        <is>
          <t xml:space="preserve">N</t>
        </is>
      </c>
      <c r="AQ125"/>
      <c r="AR125"/>
      <c r="AS125"/>
      <c r="AT125">
        <f>IFERROR(INDEX(04_Area_Stats!$E$5:$E$8,MATCH(N125,04_Area_Stats!$A$5:$A$8,0)),"")</f>
      </c>
      <c r="AU125">
        <f>IFERROR(ROUND(W125*AT125,0),"")</f>
      </c>
      <c r="AV125">
        <f>IFERROR(AU125*12/S125,"")</f>
      </c>
      <c r="AW125">
        <f>IFERROR(ROUND(100*(03_Assumptions!$B$18*MIN(AV125/03_Assumptions!$B$13,1)+03_Assumptions!$B$19*MIN(MAX(-AB125/0.25,0),1)+03_Assumptions!$B$20*IFERROR(INDEX(03_Assumptions!$B$28:$B$33,MATCH(AG125,03_Assumptions!$A$28:$A$33,0)),0.5)+03_Assumptions!$B$21*MIN(V125/180,1)+03_Assumptions!$B$22*(COUNTIF(AI125:AQ125,"Y")/9)),0),"")</f>
      </c>
      <c r="AX125"/>
      <c r="AY125"/>
      <c r="AZ125"/>
      <c r="BA125" t="inlineStr">
        <is>
          <t xml:space="preserve">https://img4.idealista.com/s/v1/yLv6QcFaPGY-ndqtd3fIzjn3dwgl4inLwTKbMiVSd6Ml4khBqGDIaJvI4s5m5JvBd_cMdwwMd3o-dwYIowuAoz6A9_fI9Zuoyw?Expires=1788024190&amp;Signature=MEYCIQDh3Ot-8uk9EBRNcULoceDF0e6s5t-NDQNQPXs3MdYiFgIhAPbLwAw7RSSxLhOPZn~4D~sf1cYxS5EhZ8BPbuzhdJ3P&amp;Key-Pair-Id=K20EOYVFELHOX5</t>
        </is>
      </c>
      <c r="BB125" t="inlineStr">
        <is>
          <t xml:space="preserve">1604402UF2410S0001BU</t>
        </is>
      </c>
      <c r="BC125">
        <v>1</v>
      </c>
      <c r="BD125"/>
      <c r="BE125">
        <v>0</v>
      </c>
      <c r="BF125"/>
      <c r="BG125"/>
      <c r="BH125"/>
      <c r="BI125"/>
      <c r="BJ125"/>
      <c r="BK125"/>
      <c r="BL125" t="inlineStr">
        <is>
          <t xml:space="preserve">ARMONÍA är ett nytt bostadskomplex i San Pedro Pueblo, Marbella, som består av 35 lägenheter med garage och förråd. Beskrivningen ger endast projektinformation utan specifika detaljer om den enskilda enheten.</t>
        </is>
      </c>
      <c r="BM125"/>
      <c r="BN125"/>
    </row>
    <row r="126">
      <c r="A126" t="inlineStr">
        <is>
          <t xml:space="preserve">IDL-112381998</t>
        </is>
      </c>
      <c r="B126" t="inlineStr">
        <is>
          <t xml:space="preserve">Idealista</t>
        </is>
      </c>
      <c r="C126" t="inlineStr">
        <is>
          <t xml:space="preserve">112381998</t>
        </is>
      </c>
      <c r="D126" t="inlineStr">
        <is>
          <t xml:space="preserve">https://www.idealista.com/inmueble/112381998/</t>
        </is>
      </c>
      <c r="E126" t="inlineStr">
        <is>
          <t xml:space="preserve">2026-08-28</t>
        </is>
      </c>
      <c r="F126" t="inlineStr">
        <is>
          <t xml:space="preserve">2026-09-10</t>
        </is>
      </c>
      <c r="G126" t="inlineStr">
        <is>
          <t xml:space="preserve">New</t>
        </is>
      </c>
      <c r="H126" t="inlineStr">
        <is>
          <t xml:space="preserve">Flat / apartment in Avenida Mar Mediterráneo, Linda Vista-Nueva Alcántara-Cortijo Blanco, Marbella</t>
        </is>
      </c>
      <c r="I126" t="inlineStr">
        <is>
          <t xml:space="preserve">Sale</t>
        </is>
      </c>
      <c r="J126" t="inlineStr">
        <is>
          <t xml:space="preserve">Flat</t>
        </is>
      </c>
      <c r="K126" t="inlineStr">
        <is>
          <t xml:space="preserve">ES</t>
        </is>
      </c>
      <c r="L126"/>
      <c r="M126" t="inlineStr">
        <is>
          <t xml:space="preserve">Málaga</t>
        </is>
      </c>
      <c r="N126" t="inlineStr">
        <is>
          <t xml:space="preserve">Marbella</t>
        </is>
      </c>
      <c r="O126" t="inlineStr">
        <is>
          <t xml:space="preserve">San Pedro de Alcántara</t>
        </is>
      </c>
      <c r="P126"/>
      <c r="Q126" t="inlineStr">
        <is>
          <t xml:space="preserve">36.4716675</t>
        </is>
      </c>
      <c r="R126" t="inlineStr">
        <is>
          <t xml:space="preserve">-4.9870444</t>
        </is>
      </c>
      <c r="S126">
        <v>1200000</v>
      </c>
      <c r="T126"/>
      <c r="U126">
        <f>IFERROR((S126-T126)/T126,"")</f>
      </c>
      <c r="V126">
        <v>49</v>
      </c>
      <c r="W126" t="inlineStr">
        <is>
          <t xml:space="preserve">338.00</t>
        </is>
      </c>
      <c r="X126"/>
      <c r="Y126"/>
      <c r="Z126">
        <f>IFERROR(S126/W126,"")</f>
      </c>
      <c r="AA126">
        <f>IFERROR(INDEX(04_Area_Stats!$C$5:$C$8,MATCH(N126,04_Area_Stats!$A$5:$A$8,0)),"")</f>
      </c>
      <c r="AB126">
        <f>IFERROR((Z126-AA126)/AA126,"")</f>
      </c>
      <c r="AC126">
        <v>4</v>
      </c>
      <c r="AD126">
        <v>4</v>
      </c>
      <c r="AE126" t="inlineStr">
        <is>
          <t xml:space="preserve">Duplex</t>
        </is>
      </c>
      <c r="AF126"/>
      <c r="AG126" t="inlineStr">
        <is>
          <t xml:space="preserve">New build</t>
        </is>
      </c>
      <c r="AH126"/>
      <c r="AI126" t="inlineStr">
        <is>
          <t xml:space="preserve">Y</t>
        </is>
      </c>
      <c r="AJ126" t="inlineStr">
        <is>
          <t xml:space="preserve">Y</t>
        </is>
      </c>
      <c r="AK126"/>
      <c r="AL126" t="inlineStr">
        <is>
          <t xml:space="preserve">Y</t>
        </is>
      </c>
      <c r="AM126" t="inlineStr">
        <is>
          <t xml:space="preserve">Y</t>
        </is>
      </c>
      <c r="AN126"/>
      <c r="AO126" t="inlineStr">
        <is>
          <t xml:space="preserve">Y</t>
        </is>
      </c>
      <c r="AP126" t="inlineStr">
        <is>
          <t xml:space="preserve">Y</t>
        </is>
      </c>
      <c r="AQ126"/>
      <c r="AR126"/>
      <c r="AS126"/>
      <c r="AT126">
        <f>IFERROR(INDEX(04_Area_Stats!$E$5:$E$8,MATCH(N126,04_Area_Stats!$A$5:$A$8,0)),"")</f>
      </c>
      <c r="AU126">
        <f>IFERROR(ROUND(W126*AT126,0),"")</f>
      </c>
      <c r="AV126">
        <f>IFERROR(AU126*12/S126,"")</f>
      </c>
      <c r="AW126">
        <f>IFERROR(ROUND(100*(03_Assumptions!$B$18*MIN(AV126/03_Assumptions!$B$13,1)+03_Assumptions!$B$19*MIN(MAX(-AB126/0.25,0),1)+03_Assumptions!$B$20*IFERROR(INDEX(03_Assumptions!$B$28:$B$33,MATCH(AG126,03_Assumptions!$A$28:$A$33,0)),0.5)+03_Assumptions!$B$21*MIN(V126/180,1)+03_Assumptions!$B$22*(COUNTIF(AI126:AQ126,"Y")/9)),0),"")</f>
      </c>
      <c r="AX126"/>
      <c r="AY126"/>
      <c r="AZ126"/>
      <c r="BA126" t="inlineStr">
        <is>
          <t xml:space="preserve">https://img4.idealista.com/s/v1/yLv6QcFaPGY-ndqtd3fIzjn3dwgl4inLwTKbMiVSd6Ml4khBqGDIaJvI4s5m5JvBd6Padwsed_d6dwYIoz4l94CjgAbI9Zuoyw?Expires=1788024190&amp;Signature=MEUCIFnhGwaAkpklR-ojlIuqC33RbQnh38FgGwlSFMyjKUUzAiEAmwjgMUO5Hu~3t-Ej0KOFXAuy1wlFBVtnD76fVFc7PgI_&amp;Key-Pair-Id=K20EOYVFELHOX5</t>
        </is>
      </c>
      <c r="BB126"/>
      <c r="BC126">
        <v>1</v>
      </c>
      <c r="BD126"/>
      <c r="BE126">
        <v>0</v>
      </c>
      <c r="BF126"/>
      <c r="BG126"/>
      <c r="BH126"/>
      <c r="BI126" t="inlineStr">
        <is>
          <t xml:space="preserve">rare opportunity to own a versatile and distinctive home in a highly sought-after location</t>
        </is>
      </c>
      <c r="BJ126"/>
      <c r="BK126"/>
      <c r="BL126" t="inlineStr">
        <is>
          <t xml:space="preserve">En lyxig ny dubbelex-lägenhet i San Pedro de Alcántara med 3 sovrum med eget badrum, privat uppvärmad pool med havsutsikt och underhållningsutrymme på taket. Fastigheten kombinerar moderna bekvämligheter inklusive privat hiss, luftkonditionering och golvvärme, och kan köpas fristående eller tillsammans med tre oberoende lägenheter under för en multi-generationell eller investeringsmöjlighet.</t>
        </is>
      </c>
      <c r="BM126" t="inlineStr">
        <is>
          <t xml:space="preserve">floor, condition, lift, terrace, balcony, pool, parking, air_con</t>
        </is>
      </c>
      <c r="BN126"/>
    </row>
    <row r="127">
      <c r="A127" t="inlineStr">
        <is>
          <t xml:space="preserve">IDL-112370686</t>
        </is>
      </c>
      <c r="B127" t="inlineStr">
        <is>
          <t xml:space="preserve">Idealista</t>
        </is>
      </c>
      <c r="C127" t="inlineStr">
        <is>
          <t xml:space="preserve">112370686</t>
        </is>
      </c>
      <c r="D127" t="inlineStr">
        <is>
          <t xml:space="preserve">https://www.idealista.com/inmueble/112370686/</t>
        </is>
      </c>
      <c r="E127" t="inlineStr">
        <is>
          <t xml:space="preserve">2026-08-28</t>
        </is>
      </c>
      <c r="F127" t="inlineStr">
        <is>
          <t xml:space="preserve">2026-09-10</t>
        </is>
      </c>
      <c r="G127" t="inlineStr">
        <is>
          <t xml:space="preserve">New</t>
        </is>
      </c>
      <c r="H127" t="inlineStr">
        <is>
          <t xml:space="preserve">Flat / apartment in Calle Manuel de Falla, 1, Linda Vista-Nueva Alcántara-Cortijo Blanco, Marbella</t>
        </is>
      </c>
      <c r="I127" t="inlineStr">
        <is>
          <t xml:space="preserve">Sale</t>
        </is>
      </c>
      <c r="J127" t="inlineStr">
        <is>
          <t xml:space="preserve">Flat</t>
        </is>
      </c>
      <c r="K127" t="inlineStr">
        <is>
          <t xml:space="preserve">ES</t>
        </is>
      </c>
      <c r="L127"/>
      <c r="M127" t="inlineStr">
        <is>
          <t xml:space="preserve">Málaga</t>
        </is>
      </c>
      <c r="N127" t="inlineStr">
        <is>
          <t xml:space="preserve">Marbella</t>
        </is>
      </c>
      <c r="O127" t="inlineStr">
        <is>
          <t xml:space="preserve">San Pedro de Alcántara</t>
        </is>
      </c>
      <c r="P127"/>
      <c r="Q127" t="inlineStr">
        <is>
          <t xml:space="preserve">36.4849043</t>
        </is>
      </c>
      <c r="R127" t="inlineStr">
        <is>
          <t xml:space="preserve">-4.9788671</t>
        </is>
      </c>
      <c r="S127">
        <v>342000</v>
      </c>
      <c r="T127"/>
      <c r="U127">
        <f>IFERROR((S127-T127)/T127,"")</f>
      </c>
      <c r="V127">
        <v>49</v>
      </c>
      <c r="W127" t="inlineStr">
        <is>
          <t xml:space="preserve">59.00</t>
        </is>
      </c>
      <c r="X127"/>
      <c r="Y127"/>
      <c r="Z127">
        <f>IFERROR(S127/W127,"")</f>
      </c>
      <c r="AA127">
        <f>IFERROR(INDEX(04_Area_Stats!$C$5:$C$8,MATCH(N127,04_Area_Stats!$A$5:$A$8,0)),"")</f>
      </c>
      <c r="AB127">
        <f>IFERROR((Z127-AA127)/AA127,"")</f>
      </c>
      <c r="AC127">
        <v>1</v>
      </c>
      <c r="AD127">
        <v>1</v>
      </c>
      <c r="AE127" t="inlineStr">
        <is>
          <t xml:space="preserve">2</t>
        </is>
      </c>
      <c r="AF127"/>
      <c r="AG127"/>
      <c r="AH127"/>
      <c r="AI127" t="inlineStr">
        <is>
          <t xml:space="preserve">Y</t>
        </is>
      </c>
      <c r="AJ127" t="inlineStr">
        <is>
          <t xml:space="preserve">Y</t>
        </is>
      </c>
      <c r="AK127" t="inlineStr">
        <is>
          <t xml:space="preserve">Y</t>
        </is>
      </c>
      <c r="AL127" t="inlineStr">
        <is>
          <t xml:space="preserve">Y</t>
        </is>
      </c>
      <c r="AM127"/>
      <c r="AN127" t="inlineStr">
        <is>
          <t xml:space="preserve">N</t>
        </is>
      </c>
      <c r="AO127"/>
      <c r="AP127" t="inlineStr">
        <is>
          <t xml:space="preserve">Y</t>
        </is>
      </c>
      <c r="AQ127"/>
      <c r="AR127"/>
      <c r="AS127"/>
      <c r="AT127">
        <f>IFERROR(INDEX(04_Area_Stats!$E$5:$E$8,MATCH(N127,04_Area_Stats!$A$5:$A$8,0)),"")</f>
      </c>
      <c r="AU127">
        <f>IFERROR(ROUND(W127*AT127,0),"")</f>
      </c>
      <c r="AV127">
        <f>IFERROR(AU127*12/S127,"")</f>
      </c>
      <c r="AW127">
        <f>IFERROR(ROUND(100*(03_Assumptions!$B$18*MIN(AV127/03_Assumptions!$B$13,1)+03_Assumptions!$B$19*MIN(MAX(-AB127/0.25,0),1)+03_Assumptions!$B$20*IFERROR(INDEX(03_Assumptions!$B$28:$B$33,MATCH(AG127,03_Assumptions!$A$28:$A$33,0)),0.5)+03_Assumptions!$B$21*MIN(V127/180,1)+03_Assumptions!$B$22*(COUNTIF(AI127:AQ127,"Y")/9)),0),"")</f>
      </c>
      <c r="AX127"/>
      <c r="AY127"/>
      <c r="AZ127"/>
      <c r="BA127" t="inlineStr">
        <is>
          <t xml:space="preserve">https://img4.idealista.com/s/v1/yLv6QcFaPGY-ndqtd3fIzjn3dwgl4inLwTKbMiVSd6Ml4khBqGDIaJvI4s5m5JvBd6gMdwybdwvOdwYIowujCICjBqPI9Zuoyw?Expires=1788024190&amp;Signature=MEUCIQC2vb-Lc40K-ldYfbJ7bb6Wi0fOodVFkc5ayWvJGPha8gIgD7XqUU3rDcJpX2omZo9p6ecp1Qu7H3TNYFuSyKKqMRE_&amp;Key-Pair-Id=K20EOYVFELHOX5</t>
        </is>
      </c>
      <c r="BB127" t="inlineStr">
        <is>
          <t xml:space="preserve">2897103UF2329N</t>
        </is>
      </c>
      <c r="BC127">
        <v>1</v>
      </c>
      <c r="BD127"/>
      <c r="BE127">
        <v>0</v>
      </c>
      <c r="BF127"/>
      <c r="BG127"/>
      <c r="BH127"/>
      <c r="BI127"/>
      <c r="BJ127"/>
      <c r="BK127"/>
      <c r="BL127"/>
      <c r="BM127"/>
      <c r="BN127"/>
    </row>
    <row r="128">
      <c r="A128" t="inlineStr">
        <is>
          <t xml:space="preserve">IDL-112365072</t>
        </is>
      </c>
      <c r="B128" t="inlineStr">
        <is>
          <t xml:space="preserve">Idealista</t>
        </is>
      </c>
      <c r="C128" t="inlineStr">
        <is>
          <t xml:space="preserve">112365072</t>
        </is>
      </c>
      <c r="D128" t="inlineStr">
        <is>
          <t xml:space="preserve">https://www.idealista.com/inmueble/112365072/</t>
        </is>
      </c>
      <c r="E128" t="inlineStr">
        <is>
          <t xml:space="preserve">2026-08-28</t>
        </is>
      </c>
      <c r="F128" t="inlineStr">
        <is>
          <t xml:space="preserve">2026-09-10</t>
        </is>
      </c>
      <c r="G128" t="inlineStr">
        <is>
          <t xml:space="preserve">New</t>
        </is>
      </c>
      <c r="H128" t="inlineStr">
        <is>
          <t xml:space="preserve">Flat / apartment in Calle Santa Isabel, San Pedro Pueblo, Marbella</t>
        </is>
      </c>
      <c r="I128" t="inlineStr">
        <is>
          <t xml:space="preserve">Sale</t>
        </is>
      </c>
      <c r="J128" t="inlineStr">
        <is>
          <t xml:space="preserve">Flat</t>
        </is>
      </c>
      <c r="K128" t="inlineStr">
        <is>
          <t xml:space="preserve">ES</t>
        </is>
      </c>
      <c r="L128"/>
      <c r="M128" t="inlineStr">
        <is>
          <t xml:space="preserve">Málaga</t>
        </is>
      </c>
      <c r="N128" t="inlineStr">
        <is>
          <t xml:space="preserve">Marbella</t>
        </is>
      </c>
      <c r="O128" t="inlineStr">
        <is>
          <t xml:space="preserve">San Pedro de Alcántara</t>
        </is>
      </c>
      <c r="P128"/>
      <c r="Q128" t="inlineStr">
        <is>
          <t xml:space="preserve">36.4887543</t>
        </is>
      </c>
      <c r="R128" t="inlineStr">
        <is>
          <t xml:space="preserve">-4.9851149</t>
        </is>
      </c>
      <c r="S128">
        <v>475000</v>
      </c>
      <c r="T128"/>
      <c r="U128">
        <f>IFERROR((S128-T128)/T128,"")</f>
      </c>
      <c r="V128">
        <v>49</v>
      </c>
      <c r="W128" t="inlineStr">
        <is>
          <t xml:space="preserve">211.00</t>
        </is>
      </c>
      <c r="X128"/>
      <c r="Y128"/>
      <c r="Z128">
        <f>IFERROR(S128/W128,"")</f>
      </c>
      <c r="AA128">
        <f>IFERROR(INDEX(04_Area_Stats!$C$5:$C$8,MATCH(N128,04_Area_Stats!$A$5:$A$8,0)),"")</f>
      </c>
      <c r="AB128">
        <f>IFERROR((Z128-AA128)/AA128,"")</f>
      </c>
      <c r="AC128">
        <v>4</v>
      </c>
      <c r="AD128">
        <v>3</v>
      </c>
      <c r="AE128"/>
      <c r="AF128"/>
      <c r="AG128"/>
      <c r="AH128"/>
      <c r="AI128" t="inlineStr">
        <is>
          <t xml:space="preserve">N</t>
        </is>
      </c>
      <c r="AJ128" t="inlineStr">
        <is>
          <t xml:space="preserve">N</t>
        </is>
      </c>
      <c r="AK128" t="inlineStr">
        <is>
          <t xml:space="preserve">N</t>
        </is>
      </c>
      <c r="AL128" t="inlineStr">
        <is>
          <t xml:space="preserve">N</t>
        </is>
      </c>
      <c r="AM128" t="inlineStr">
        <is>
          <t xml:space="preserve">Y</t>
        </is>
      </c>
      <c r="AN128" t="inlineStr">
        <is>
          <t xml:space="preserve">Y</t>
        </is>
      </c>
      <c r="AO128"/>
      <c r="AP128" t="inlineStr">
        <is>
          <t xml:space="preserve">Y</t>
        </is>
      </c>
      <c r="AQ128"/>
      <c r="AR128"/>
      <c r="AS128"/>
      <c r="AT128">
        <f>IFERROR(INDEX(04_Area_Stats!$E$5:$E$8,MATCH(N128,04_Area_Stats!$A$5:$A$8,0)),"")</f>
      </c>
      <c r="AU128">
        <f>IFERROR(ROUND(W128*AT128,0),"")</f>
      </c>
      <c r="AV128">
        <f>IFERROR(AU128*12/S128,"")</f>
      </c>
      <c r="AW128">
        <f>IFERROR(ROUND(100*(03_Assumptions!$B$18*MIN(AV128/03_Assumptions!$B$13,1)+03_Assumptions!$B$19*MIN(MAX(-AB128/0.25,0),1)+03_Assumptions!$B$20*IFERROR(INDEX(03_Assumptions!$B$28:$B$33,MATCH(AG128,03_Assumptions!$A$28:$A$33,0)),0.5)+03_Assumptions!$B$21*MIN(V128/180,1)+03_Assumptions!$B$22*(COUNTIF(AI128:AQ128,"Y")/9)),0),"")</f>
      </c>
      <c r="AX128"/>
      <c r="AY128"/>
      <c r="AZ128"/>
      <c r="BA128" t="inlineStr">
        <is>
          <t xml:space="preserve">https://img4.idealista.com/s/v1/yLv6QcFaPGY-ndqtd3fIzjn3dwgl4inLwTKbMiVSd6Ml4khBqGDIaJvI4s5m5JvBd6Mld6P3d6h6dwYIows-PoD3CIDI9Zuoyw?Expires=1788024190&amp;Signature=MEYCIQCW99aDElA8003cEkjbMOY0bboPxIrM7VjS0DwPa5JRaQIhAOpULhWLbECvJ5YBHG-RoJxNEakbVRfmv5hAw436koES&amp;Key-Pair-Id=K20EOYVFELHOX5</t>
        </is>
      </c>
      <c r="BB128" t="inlineStr">
        <is>
          <t xml:space="preserve">2199504UF2329N0001ZD</t>
        </is>
      </c>
      <c r="BC128">
        <v>1</v>
      </c>
      <c r="BD128"/>
      <c r="BE128">
        <v>0</v>
      </c>
      <c r="BF128"/>
      <c r="BG128"/>
      <c r="BH128"/>
      <c r="BI128"/>
      <c r="BJ128"/>
      <c r="BK128"/>
      <c r="BL128"/>
      <c r="BM128"/>
      <c r="BN128"/>
    </row>
    <row r="129">
      <c r="A129" t="inlineStr">
        <is>
          <t xml:space="preserve">IDL-112378696</t>
        </is>
      </c>
      <c r="B129" t="inlineStr">
        <is>
          <t xml:space="preserve">Idealista</t>
        </is>
      </c>
      <c r="C129" t="inlineStr">
        <is>
          <t xml:space="preserve">112378696</t>
        </is>
      </c>
      <c r="D129" t="inlineStr">
        <is>
          <t xml:space="preserve">https://www.idealista.com/inmueble/112378696/</t>
        </is>
      </c>
      <c r="E129" t="inlineStr">
        <is>
          <t xml:space="preserve">2026-08-28</t>
        </is>
      </c>
      <c r="F129" t="inlineStr">
        <is>
          <t xml:space="preserve">2026-09-10</t>
        </is>
      </c>
      <c r="G129" t="inlineStr">
        <is>
          <t xml:space="preserve">New</t>
        </is>
      </c>
      <c r="H129" t="inlineStr">
        <is>
          <t xml:space="preserve">Detached house in Guadalmina Alta, Marbella</t>
        </is>
      </c>
      <c r="I129" t="inlineStr">
        <is>
          <t xml:space="preserve">Sale</t>
        </is>
      </c>
      <c r="J129" t="inlineStr">
        <is>
          <t xml:space="preserve">Chalet</t>
        </is>
      </c>
      <c r="K129" t="inlineStr">
        <is>
          <t xml:space="preserve">ES</t>
        </is>
      </c>
      <c r="L129"/>
      <c r="M129" t="inlineStr">
        <is>
          <t xml:space="preserve">Málaga</t>
        </is>
      </c>
      <c r="N129" t="inlineStr">
        <is>
          <t xml:space="preserve">Marbella</t>
        </is>
      </c>
      <c r="O129" t="inlineStr">
        <is>
          <t xml:space="preserve">San Pedro de Alcántara</t>
        </is>
      </c>
      <c r="P129"/>
      <c r="Q129" t="inlineStr">
        <is>
          <t xml:space="preserve">36.4838268</t>
        </is>
      </c>
      <c r="R129" t="inlineStr">
        <is>
          <t xml:space="preserve">-5.0057404</t>
        </is>
      </c>
      <c r="S129">
        <v>3150000</v>
      </c>
      <c r="T129"/>
      <c r="U129">
        <f>IFERROR((S129-T129)/T129,"")</f>
      </c>
      <c r="V129">
        <v>49</v>
      </c>
      <c r="W129" t="inlineStr">
        <is>
          <t xml:space="preserve">384.00</t>
        </is>
      </c>
      <c r="X129"/>
      <c r="Y129"/>
      <c r="Z129">
        <f>IFERROR(S129/W129,"")</f>
      </c>
      <c r="AA129">
        <f>IFERROR(INDEX(04_Area_Stats!$C$5:$C$8,MATCH(N129,04_Area_Stats!$A$5:$A$8,0)),"")</f>
      </c>
      <c r="AB129">
        <f>IFERROR((Z129-AA129)/AA129,"")</f>
      </c>
      <c r="AC129">
        <v>4</v>
      </c>
      <c r="AD129">
        <v>4</v>
      </c>
      <c r="AE129"/>
      <c r="AF129"/>
      <c r="AG129" t="inlineStr">
        <is>
          <t xml:space="preserve">Renovated</t>
        </is>
      </c>
      <c r="AH129"/>
      <c r="AI129"/>
      <c r="AJ129" t="inlineStr">
        <is>
          <t xml:space="preserve">Y</t>
        </is>
      </c>
      <c r="AK129" t="inlineStr">
        <is>
          <t xml:space="preserve">Y</t>
        </is>
      </c>
      <c r="AL129" t="inlineStr">
        <is>
          <t xml:space="preserve">Y</t>
        </is>
      </c>
      <c r="AM129" t="inlineStr">
        <is>
          <t xml:space="preserve">Y</t>
        </is>
      </c>
      <c r="AN129" t="inlineStr">
        <is>
          <t xml:space="preserve">Y</t>
        </is>
      </c>
      <c r="AO129"/>
      <c r="AP129" t="inlineStr">
        <is>
          <t xml:space="preserve">Y</t>
        </is>
      </c>
      <c r="AQ129"/>
      <c r="AR129"/>
      <c r="AS129"/>
      <c r="AT129">
        <f>IFERROR(INDEX(04_Area_Stats!$E$5:$E$8,MATCH(N129,04_Area_Stats!$A$5:$A$8,0)),"")</f>
      </c>
      <c r="AU129">
        <f>IFERROR(ROUND(W129*AT129,0),"")</f>
      </c>
      <c r="AV129">
        <f>IFERROR(AU129*12/S129,"")</f>
      </c>
      <c r="AW129">
        <f>IFERROR(ROUND(100*(03_Assumptions!$B$18*MIN(AV129/03_Assumptions!$B$13,1)+03_Assumptions!$B$19*MIN(MAX(-AB129/0.25,0),1)+03_Assumptions!$B$20*IFERROR(INDEX(03_Assumptions!$B$28:$B$33,MATCH(AG129,03_Assumptions!$A$28:$A$33,0)),0.5)+03_Assumptions!$B$21*MIN(V129/180,1)+03_Assumptions!$B$22*(COUNTIF(AI129:AQ129,"Y")/9)),0),"")</f>
      </c>
      <c r="AX129"/>
      <c r="AY129"/>
      <c r="AZ129"/>
      <c r="BA129" t="inlineStr">
        <is>
          <t xml:space="preserve">https://img4.idealista.com/s/v1/yLv6QcFaPGY-ndqtd3fIzjn3dwgl4inLwTKbMiVSd6Ml4khBqGDIaJvI4s5m5JvBdwbadwYedwYedwYIowuADCU-owjI9Zuoyw?Expires=1788024190&amp;Signature=MEYCIQDpEUYY4Ifq2yYjNd5bgKu5ZLlCOhjDKV5nOGMiAcn9-QIhAKxT1HJbaPZydYcRgKmOLXHWyC2wAF34r3h5AMulIhYP&amp;Key-Pair-Id=K20EOYVFELHOX5</t>
        </is>
      </c>
      <c r="BB129" t="inlineStr">
        <is>
          <t xml:space="preserve">0596105UF2309N0001PT</t>
        </is>
      </c>
      <c r="BC129">
        <v>1</v>
      </c>
      <c r="BD129"/>
      <c r="BE129">
        <v>0</v>
      </c>
      <c r="BF129"/>
      <c r="BG129"/>
      <c r="BH129"/>
      <c r="BI129"/>
      <c r="BJ129" t="inlineStr">
        <is>
          <t xml:space="preserve">COSMETIC</t>
        </is>
      </c>
      <c r="BK129"/>
      <c r="BL129" t="inlineStr">
        <is>
          <t xml:space="preserve">En nyligen renoverad 4-rumsvilla i Guadalmina Alta, Marbella, med modern arkitektur och tidlös design. Egendomen utmärker sig för sina lyxiga bekvämligheter inklusive infinity-pool, 114 m² terrasser, privat trädgård och ett prestigeöst läge nära golfbanor och Puerto Banús.</t>
        </is>
      </c>
      <c r="BM129" t="inlineStr">
        <is>
          <t xml:space="preserve">condition</t>
        </is>
      </c>
      <c r="BN129"/>
    </row>
    <row r="130">
      <c r="A130" t="inlineStr">
        <is>
          <t xml:space="preserve">IDL-112370957</t>
        </is>
      </c>
      <c r="B130" t="inlineStr">
        <is>
          <t xml:space="preserve">Idealista</t>
        </is>
      </c>
      <c r="C130" t="inlineStr">
        <is>
          <t xml:space="preserve">112370957</t>
        </is>
      </c>
      <c r="D130" t="inlineStr">
        <is>
          <t xml:space="preserve">https://www.idealista.com/inmueble/112370957/</t>
        </is>
      </c>
      <c r="E130" t="inlineStr">
        <is>
          <t xml:space="preserve">2026-08-28</t>
        </is>
      </c>
      <c r="F130" t="inlineStr">
        <is>
          <t xml:space="preserve">2026-09-10</t>
        </is>
      </c>
      <c r="G130" t="inlineStr">
        <is>
          <t xml:space="preserve">New</t>
        </is>
      </c>
      <c r="H130" t="inlineStr">
        <is>
          <t xml:space="preserve">Flat / apartment in San Pedro Pueblo, Marbella</t>
        </is>
      </c>
      <c r="I130" t="inlineStr">
        <is>
          <t xml:space="preserve">Sale</t>
        </is>
      </c>
      <c r="J130" t="inlineStr">
        <is>
          <t xml:space="preserve">Flat</t>
        </is>
      </c>
      <c r="K130" t="inlineStr">
        <is>
          <t xml:space="preserve">ES</t>
        </is>
      </c>
      <c r="L130"/>
      <c r="M130" t="inlineStr">
        <is>
          <t xml:space="preserve">Málaga</t>
        </is>
      </c>
      <c r="N130" t="inlineStr">
        <is>
          <t xml:space="preserve">Marbella</t>
        </is>
      </c>
      <c r="O130" t="inlineStr">
        <is>
          <t xml:space="preserve">San Pedro de Alcántara</t>
        </is>
      </c>
      <c r="P130"/>
      <c r="Q130" t="inlineStr">
        <is>
          <t xml:space="preserve">36.4809227</t>
        </is>
      </c>
      <c r="R130" t="inlineStr">
        <is>
          <t xml:space="preserve">-4.9898179</t>
        </is>
      </c>
      <c r="S130">
        <v>388000</v>
      </c>
      <c r="T130"/>
      <c r="U130">
        <f>IFERROR((S130-T130)/T130,"")</f>
      </c>
      <c r="V130">
        <v>49</v>
      </c>
      <c r="W130" t="inlineStr">
        <is>
          <t xml:space="preserve">95.00</t>
        </is>
      </c>
      <c r="X130"/>
      <c r="Y130"/>
      <c r="Z130">
        <f>IFERROR(S130/W130,"")</f>
      </c>
      <c r="AA130">
        <f>IFERROR(INDEX(04_Area_Stats!$C$5:$C$8,MATCH(N130,04_Area_Stats!$A$5:$A$8,0)),"")</f>
      </c>
      <c r="AB130">
        <f>IFERROR((Z130-AA130)/AA130,"")</f>
      </c>
      <c r="AC130">
        <v>4</v>
      </c>
      <c r="AD130">
        <v>2</v>
      </c>
      <c r="AE130" t="inlineStr">
        <is>
          <t xml:space="preserve">Penthouse</t>
        </is>
      </c>
      <c r="AF130"/>
      <c r="AG130"/>
      <c r="AH130"/>
      <c r="AI130" t="inlineStr">
        <is>
          <t xml:space="preserve">Y</t>
        </is>
      </c>
      <c r="AJ130" t="inlineStr">
        <is>
          <t xml:space="preserve">N</t>
        </is>
      </c>
      <c r="AK130" t="inlineStr">
        <is>
          <t xml:space="preserve">N</t>
        </is>
      </c>
      <c r="AL130" t="inlineStr">
        <is>
          <t xml:space="preserve">N</t>
        </is>
      </c>
      <c r="AM130"/>
      <c r="AN130" t="inlineStr">
        <is>
          <t xml:space="preserve">N</t>
        </is>
      </c>
      <c r="AO130"/>
      <c r="AP130" t="inlineStr">
        <is>
          <t xml:space="preserve">N</t>
        </is>
      </c>
      <c r="AQ130"/>
      <c r="AR130"/>
      <c r="AS130"/>
      <c r="AT130">
        <f>IFERROR(INDEX(04_Area_Stats!$E$5:$E$8,MATCH(N130,04_Area_Stats!$A$5:$A$8,0)),"")</f>
      </c>
      <c r="AU130">
        <f>IFERROR(ROUND(W130*AT130,0),"")</f>
      </c>
      <c r="AV130">
        <f>IFERROR(AU130*12/S130,"")</f>
      </c>
      <c r="AW130">
        <f>IFERROR(ROUND(100*(03_Assumptions!$B$18*MIN(AV130/03_Assumptions!$B$13,1)+03_Assumptions!$B$19*MIN(MAX(-AB130/0.25,0),1)+03_Assumptions!$B$20*IFERROR(INDEX(03_Assumptions!$B$28:$B$33,MATCH(AG130,03_Assumptions!$A$28:$A$33,0)),0.5)+03_Assumptions!$B$21*MIN(V130/180,1)+03_Assumptions!$B$22*(COUNTIF(AI130:AQ130,"Y")/9)),0),"")</f>
      </c>
      <c r="AX130"/>
      <c r="AY130"/>
      <c r="AZ130"/>
      <c r="BA130" t="inlineStr">
        <is>
          <t xml:space="preserve">https://img4.idealista.com/s/v1/yLv6QcFaPGY-ndqtd3fIzjn3dwgl4inLwTKbMiVSd6Ml4khBqGDIaJvI4s5m5JvBdwgld6MLdx7OdwYIowujDKMGegvI9Zuoyw?Expires=1788024190&amp;Signature=MEUCIFxfk7lZM6ntgM8JqZsiwbuatqNJwsqPJcXeL1qdwQI0AiEA4zAz9mgVN0Mt-hKweFmGXDQ0pQuMvowB5e-k4OFa2wk_&amp;Key-Pair-Id=K20EOYVFELHOX5</t>
        </is>
      </c>
      <c r="BB130" t="inlineStr">
        <is>
          <t xml:space="preserve">1893102UF2319S</t>
        </is>
      </c>
      <c r="BC130">
        <v>1</v>
      </c>
      <c r="BD130"/>
      <c r="BE130">
        <v>0</v>
      </c>
      <c r="BF130"/>
      <c r="BG130"/>
      <c r="BH130"/>
      <c r="BI130"/>
      <c r="BJ130"/>
      <c r="BK130"/>
      <c r="BL130" t="inlineStr">
        <is>
          <t xml:space="preserve">Penthouse i San Pedro de Alcántara med 4 rum och 2 badrum på 95 m²; skick och ytterligare bekvämligheter är inte angivna.</t>
        </is>
      </c>
      <c r="BM130" t="inlineStr">
        <is>
          <t xml:space="preserve">floor</t>
        </is>
      </c>
      <c r="BN130"/>
    </row>
    <row r="131">
      <c r="A131" t="inlineStr">
        <is>
          <t xml:space="preserve">IDL-112379442</t>
        </is>
      </c>
      <c r="B131" t="inlineStr">
        <is>
          <t xml:space="preserve">Idealista</t>
        </is>
      </c>
      <c r="C131" t="inlineStr">
        <is>
          <t xml:space="preserve">112379442</t>
        </is>
      </c>
      <c r="D131" t="inlineStr">
        <is>
          <t xml:space="preserve">https://www.idealista.com/obra-nueva/112379442/</t>
        </is>
      </c>
      <c r="E131" t="inlineStr">
        <is>
          <t xml:space="preserve">2026-08-28</t>
        </is>
      </c>
      <c r="F131" t="inlineStr">
        <is>
          <t xml:space="preserve">2026-09-10</t>
        </is>
      </c>
      <c r="G131" t="inlineStr">
        <is>
          <t xml:space="preserve">New</t>
        </is>
      </c>
      <c r="H131" t="inlineStr">
        <is>
          <t xml:space="preserve">Flat / apartment in Avenida Pablo Ruiz Picasso Nn, San Pedro Pueblo, Marbella</t>
        </is>
      </c>
      <c r="I131" t="inlineStr">
        <is>
          <t xml:space="preserve">Sale</t>
        </is>
      </c>
      <c r="J131" t="inlineStr">
        <is>
          <t xml:space="preserve">Flat</t>
        </is>
      </c>
      <c r="K131" t="inlineStr">
        <is>
          <t xml:space="preserve">ES</t>
        </is>
      </c>
      <c r="L131"/>
      <c r="M131" t="inlineStr">
        <is>
          <t xml:space="preserve">Málaga</t>
        </is>
      </c>
      <c r="N131" t="inlineStr">
        <is>
          <t xml:space="preserve">Marbella</t>
        </is>
      </c>
      <c r="O131" t="inlineStr">
        <is>
          <t xml:space="preserve">San Pedro de Alcántara</t>
        </is>
      </c>
      <c r="P131"/>
      <c r="Q131" t="inlineStr">
        <is>
          <t xml:space="preserve">36.4913660</t>
        </is>
      </c>
      <c r="R131" t="inlineStr">
        <is>
          <t xml:space="preserve">-4.9923526</t>
        </is>
      </c>
      <c r="S131">
        <v>687150</v>
      </c>
      <c r="T131"/>
      <c r="U131">
        <f>IFERROR((S131-T131)/T131,"")</f>
      </c>
      <c r="V131">
        <v>49</v>
      </c>
      <c r="W131" t="inlineStr">
        <is>
          <t xml:space="preserve">110.00</t>
        </is>
      </c>
      <c r="X131"/>
      <c r="Y131"/>
      <c r="Z131">
        <f>IFERROR(S131/W131,"")</f>
      </c>
      <c r="AA131">
        <f>IFERROR(INDEX(04_Area_Stats!$C$5:$C$8,MATCH(N131,04_Area_Stats!$A$5:$A$8,0)),"")</f>
      </c>
      <c r="AB131">
        <f>IFERROR((Z131-AA131)/AA131,"")</f>
      </c>
      <c r="AC131">
        <v>3</v>
      </c>
      <c r="AD131">
        <v>2</v>
      </c>
      <c r="AE131" t="inlineStr">
        <is>
          <t xml:space="preserve">3</t>
        </is>
      </c>
      <c r="AF131"/>
      <c r="AG131"/>
      <c r="AH131"/>
      <c r="AI131" t="inlineStr">
        <is>
          <t xml:space="preserve">Y</t>
        </is>
      </c>
      <c r="AJ131" t="inlineStr">
        <is>
          <t xml:space="preserve">Y</t>
        </is>
      </c>
      <c r="AK131" t="inlineStr">
        <is>
          <t xml:space="preserve">N</t>
        </is>
      </c>
      <c r="AL131" t="inlineStr">
        <is>
          <t xml:space="preserve">N</t>
        </is>
      </c>
      <c r="AM131" t="inlineStr">
        <is>
          <t xml:space="preserve">Y</t>
        </is>
      </c>
      <c r="AN131" t="inlineStr">
        <is>
          <t xml:space="preserve">Y</t>
        </is>
      </c>
      <c r="AO131"/>
      <c r="AP131" t="inlineStr">
        <is>
          <t xml:space="preserve">N</t>
        </is>
      </c>
      <c r="AQ131"/>
      <c r="AR131"/>
      <c r="AS131"/>
      <c r="AT131">
        <f>IFERROR(INDEX(04_Area_Stats!$E$5:$E$8,MATCH(N131,04_Area_Stats!$A$5:$A$8,0)),"")</f>
      </c>
      <c r="AU131">
        <f>IFERROR(ROUND(W131*AT131,0),"")</f>
      </c>
      <c r="AV131">
        <f>IFERROR(AU131*12/S131,"")</f>
      </c>
      <c r="AW131">
        <f>IFERROR(ROUND(100*(03_Assumptions!$B$18*MIN(AV131/03_Assumptions!$B$13,1)+03_Assumptions!$B$19*MIN(MAX(-AB131/0.25,0),1)+03_Assumptions!$B$20*IFERROR(INDEX(03_Assumptions!$B$28:$B$33,MATCH(AG131,03_Assumptions!$A$28:$A$33,0)),0.5)+03_Assumptions!$B$21*MIN(V131/180,1)+03_Assumptions!$B$22*(COUNTIF(AI131:AQ131,"Y")/9)),0),"")</f>
      </c>
      <c r="AX131"/>
      <c r="AY131"/>
      <c r="AZ131"/>
      <c r="BA131" t="inlineStr">
        <is>
          <t xml:space="preserve">https://img4.idealista.com/s/v1/yLv6QcFaPGY-ndqtd3fIzjn3dwgl4inLwTKbMiVSd6Ml4khBqGDIaJvI4s5m5JvBd_cMdwwMd3o-dwYIowuAoz6A9_fI9Zuoyw?Expires=1788024190&amp;Signature=MEYCIQCVQOTPDI~WaIzr8r8NfVSrkYpviuMOFGIJyik1rLGSzgIhAPRkEejcJ3PHTi7zwlj7bFxVh18Jyi-KuFKiIsbyw~BG&amp;Key-Pair-Id=K20EOYVFELHOX5</t>
        </is>
      </c>
      <c r="BB131" t="inlineStr">
        <is>
          <t xml:space="preserve">1604402UF2410S0001BU</t>
        </is>
      </c>
      <c r="BC131">
        <v>1</v>
      </c>
      <c r="BD131"/>
      <c r="BE131">
        <v>0</v>
      </c>
      <c r="BF131"/>
      <c r="BG131"/>
      <c r="BH131"/>
      <c r="BI131"/>
      <c r="BJ131"/>
      <c r="BK131"/>
      <c r="BL131" t="inlineStr">
        <is>
          <t xml:space="preserve">Begränsad information är tillgänglig; beskrivningen nämner endast att det här är en lägenhet inom bostadskomplexet ARMONÍA i San Pedro Pueblo, Marbella, som inkluderar 35 bostäder och gemensamma områden.</t>
        </is>
      </c>
      <c r="BM131"/>
      <c r="BN131"/>
    </row>
    <row r="132">
      <c r="A132" t="inlineStr">
        <is>
          <t xml:space="preserve">IDL-112379344</t>
        </is>
      </c>
      <c r="B132" t="inlineStr">
        <is>
          <t xml:space="preserve">Idealista</t>
        </is>
      </c>
      <c r="C132" t="inlineStr">
        <is>
          <t xml:space="preserve">112379344</t>
        </is>
      </c>
      <c r="D132" t="inlineStr">
        <is>
          <t xml:space="preserve">https://www.idealista.com/obra-nueva/112379344/</t>
        </is>
      </c>
      <c r="E132" t="inlineStr">
        <is>
          <t xml:space="preserve">2026-08-28</t>
        </is>
      </c>
      <c r="F132" t="inlineStr">
        <is>
          <t xml:space="preserve">2026-09-10</t>
        </is>
      </c>
      <c r="G132" t="inlineStr">
        <is>
          <t xml:space="preserve">New</t>
        </is>
      </c>
      <c r="H132" t="inlineStr">
        <is>
          <t xml:space="preserve">Flat / apartment in Avenida Pablo Ruiz Picasso Nn, San Pedro Pueblo, Marbella</t>
        </is>
      </c>
      <c r="I132" t="inlineStr">
        <is>
          <t xml:space="preserve">Sale</t>
        </is>
      </c>
      <c r="J132" t="inlineStr">
        <is>
          <t xml:space="preserve">Flat</t>
        </is>
      </c>
      <c r="K132" t="inlineStr">
        <is>
          <t xml:space="preserve">ES</t>
        </is>
      </c>
      <c r="L132"/>
      <c r="M132" t="inlineStr">
        <is>
          <t xml:space="preserve">Málaga</t>
        </is>
      </c>
      <c r="N132" t="inlineStr">
        <is>
          <t xml:space="preserve">Marbella</t>
        </is>
      </c>
      <c r="O132" t="inlineStr">
        <is>
          <t xml:space="preserve">San Pedro de Alcántara</t>
        </is>
      </c>
      <c r="P132"/>
      <c r="Q132" t="inlineStr">
        <is>
          <t xml:space="preserve">36.4913660</t>
        </is>
      </c>
      <c r="R132" t="inlineStr">
        <is>
          <t xml:space="preserve">-4.9923526</t>
        </is>
      </c>
      <c r="S132">
        <v>469200</v>
      </c>
      <c r="T132"/>
      <c r="U132">
        <f>IFERROR((S132-T132)/T132,"")</f>
      </c>
      <c r="V132">
        <v>49</v>
      </c>
      <c r="W132" t="inlineStr">
        <is>
          <t xml:space="preserve">113.00</t>
        </is>
      </c>
      <c r="X132"/>
      <c r="Y132"/>
      <c r="Z132">
        <f>IFERROR(S132/W132,"")</f>
      </c>
      <c r="AA132">
        <f>IFERROR(INDEX(04_Area_Stats!$C$5:$C$8,MATCH(N132,04_Area_Stats!$A$5:$A$8,0)),"")</f>
      </c>
      <c r="AB132">
        <f>IFERROR((Z132-AA132)/AA132,"")</f>
      </c>
      <c r="AC132">
        <v>3</v>
      </c>
      <c r="AD132">
        <v>2</v>
      </c>
      <c r="AE132" t="inlineStr">
        <is>
          <t xml:space="preserve">bj</t>
        </is>
      </c>
      <c r="AF132"/>
      <c r="AG132"/>
      <c r="AH132"/>
      <c r="AI132" t="inlineStr">
        <is>
          <t xml:space="preserve">Y</t>
        </is>
      </c>
      <c r="AJ132" t="inlineStr">
        <is>
          <t xml:space="preserve">Y</t>
        </is>
      </c>
      <c r="AK132" t="inlineStr">
        <is>
          <t xml:space="preserve">N</t>
        </is>
      </c>
      <c r="AL132" t="inlineStr">
        <is>
          <t xml:space="preserve">N</t>
        </is>
      </c>
      <c r="AM132" t="inlineStr">
        <is>
          <t xml:space="preserve">Y</t>
        </is>
      </c>
      <c r="AN132" t="inlineStr">
        <is>
          <t xml:space="preserve">Y</t>
        </is>
      </c>
      <c r="AO132"/>
      <c r="AP132" t="inlineStr">
        <is>
          <t xml:space="preserve">N</t>
        </is>
      </c>
      <c r="AQ132"/>
      <c r="AR132"/>
      <c r="AS132"/>
      <c r="AT132">
        <f>IFERROR(INDEX(04_Area_Stats!$E$5:$E$8,MATCH(N132,04_Area_Stats!$A$5:$A$8,0)),"")</f>
      </c>
      <c r="AU132">
        <f>IFERROR(ROUND(W132*AT132,0),"")</f>
      </c>
      <c r="AV132">
        <f>IFERROR(AU132*12/S132,"")</f>
      </c>
      <c r="AW132">
        <f>IFERROR(ROUND(100*(03_Assumptions!$B$18*MIN(AV132/03_Assumptions!$B$13,1)+03_Assumptions!$B$19*MIN(MAX(-AB132/0.25,0),1)+03_Assumptions!$B$20*IFERROR(INDEX(03_Assumptions!$B$28:$B$33,MATCH(AG132,03_Assumptions!$A$28:$A$33,0)),0.5)+03_Assumptions!$B$21*MIN(V132/180,1)+03_Assumptions!$B$22*(COUNTIF(AI132:AQ132,"Y")/9)),0),"")</f>
      </c>
      <c r="AX132"/>
      <c r="AY132"/>
      <c r="AZ132"/>
      <c r="BA132" t="inlineStr">
        <is>
          <t xml:space="preserve">https://img4.idealista.com/s/v1/yLv6QcFaPGY-ndqtd3fIzjn3dwgl4inLwTKbMiVSd6Ml4khBqGDIaJvI4s5m5JvBd_cMdwwMd3o-dwYIowuAoz6A9_fI9Zuoyw?Expires=1788024190&amp;Signature=MEYCIQCtXJI41t-aAqeXtH2Gu9zadUtUSy1CghFgjVrPDRdp5QIhAM2D18aehuGN3DXd0IkCBQ7YUfi43JHPbmGSd2RZgfcZ&amp;Key-Pair-Id=K20EOYVFELHOX5</t>
        </is>
      </c>
      <c r="BB132" t="inlineStr">
        <is>
          <t xml:space="preserve">1604402UF2410S0001BU</t>
        </is>
      </c>
      <c r="BC132">
        <v>1</v>
      </c>
      <c r="BD132"/>
      <c r="BE132">
        <v>0</v>
      </c>
      <c r="BF132"/>
      <c r="BG132"/>
      <c r="BH132"/>
      <c r="BI132"/>
      <c r="BJ132"/>
      <c r="BK132"/>
      <c r="BL132" t="inlineStr">
        <is>
          <t xml:space="preserve">Denna annons beskriver ett nytt bostadskomplex kallat ARMONÍA i San Pedro Pueblo, Marbella, bestående av 35 lägenheter, garajer, förråd och 6 kommersiella lokaler i en enda byggnad med trädgårdsplanerade gemensamma områden. Mycket begränsad information ges om den enskilda enhet som erbjuds.</t>
        </is>
      </c>
      <c r="BM132"/>
      <c r="BN132"/>
    </row>
    <row r="133">
      <c r="A133" t="inlineStr">
        <is>
          <t xml:space="preserve">IDL-112381995</t>
        </is>
      </c>
      <c r="B133" t="inlineStr">
        <is>
          <t xml:space="preserve">Idealista</t>
        </is>
      </c>
      <c r="C133" t="inlineStr">
        <is>
          <t xml:space="preserve">112381995</t>
        </is>
      </c>
      <c r="D133" t="inlineStr">
        <is>
          <t xml:space="preserve">https://www.idealista.com/inmueble/112381995/</t>
        </is>
      </c>
      <c r="E133" t="inlineStr">
        <is>
          <t xml:space="preserve">2026-08-28</t>
        </is>
      </c>
      <c r="F133" t="inlineStr">
        <is>
          <t xml:space="preserve">2026-09-10</t>
        </is>
      </c>
      <c r="G133" t="inlineStr">
        <is>
          <t xml:space="preserve">New</t>
        </is>
      </c>
      <c r="H133" t="inlineStr">
        <is>
          <t xml:space="preserve">House in Calle Ficus, Linda Vista-Nueva Alcántara-Cortijo Blanco, Marbella</t>
        </is>
      </c>
      <c r="I133" t="inlineStr">
        <is>
          <t xml:space="preserve">Sale</t>
        </is>
      </c>
      <c r="J133" t="inlineStr">
        <is>
          <t xml:space="preserve">Chalet</t>
        </is>
      </c>
      <c r="K133" t="inlineStr">
        <is>
          <t xml:space="preserve">ES</t>
        </is>
      </c>
      <c r="L133"/>
      <c r="M133" t="inlineStr">
        <is>
          <t xml:space="preserve">Málaga</t>
        </is>
      </c>
      <c r="N133" t="inlineStr">
        <is>
          <t xml:space="preserve">Marbella</t>
        </is>
      </c>
      <c r="O133" t="inlineStr">
        <is>
          <t xml:space="preserve">San Pedro de Alcántara</t>
        </is>
      </c>
      <c r="P133"/>
      <c r="Q133" t="inlineStr">
        <is>
          <t xml:space="preserve">36.4787921</t>
        </is>
      </c>
      <c r="R133" t="inlineStr">
        <is>
          <t xml:space="preserve">-4.9859153</t>
        </is>
      </c>
      <c r="S133">
        <v>1150000</v>
      </c>
      <c r="T133"/>
      <c r="U133">
        <f>IFERROR((S133-T133)/T133,"")</f>
      </c>
      <c r="V133">
        <v>49</v>
      </c>
      <c r="W133" t="inlineStr">
        <is>
          <t xml:space="preserve">170.00</t>
        </is>
      </c>
      <c r="X133"/>
      <c r="Y133"/>
      <c r="Z133">
        <f>IFERROR(S133/W133,"")</f>
      </c>
      <c r="AA133">
        <f>IFERROR(INDEX(04_Area_Stats!$C$5:$C$8,MATCH(N133,04_Area_Stats!$A$5:$A$8,0)),"")</f>
      </c>
      <c r="AB133">
        <f>IFERROR((Z133-AA133)/AA133,"")</f>
      </c>
      <c r="AC133">
        <v>3</v>
      </c>
      <c r="AD133">
        <v>2</v>
      </c>
      <c r="AE133"/>
      <c r="AF133"/>
      <c r="AG133"/>
      <c r="AH133"/>
      <c r="AI133"/>
      <c r="AJ133"/>
      <c r="AK133"/>
      <c r="AL133"/>
      <c r="AM133"/>
      <c r="AN133"/>
      <c r="AO133"/>
      <c r="AP133"/>
      <c r="AQ133"/>
      <c r="AR133"/>
      <c r="AS133"/>
      <c r="AT133">
        <f>IFERROR(INDEX(04_Area_Stats!$E$5:$E$8,MATCH(N133,04_Area_Stats!$A$5:$A$8,0)),"")</f>
      </c>
      <c r="AU133">
        <f>IFERROR(ROUND(W133*AT133,0),"")</f>
      </c>
      <c r="AV133">
        <f>IFERROR(AU133*12/S133,"")</f>
      </c>
      <c r="AW133">
        <f>IFERROR(ROUND(100*(03_Assumptions!$B$18*MIN(AV133/03_Assumptions!$B$13,1)+03_Assumptions!$B$19*MIN(MAX(-AB133/0.25,0),1)+03_Assumptions!$B$20*IFERROR(INDEX(03_Assumptions!$B$28:$B$33,MATCH(AG133,03_Assumptions!$A$28:$A$33,0)),0.5)+03_Assumptions!$B$21*MIN(V133/180,1)+03_Assumptions!$B$22*(COUNTIF(AI133:AQ133,"Y")/9)),0),"")</f>
      </c>
      <c r="AX133"/>
      <c r="AY133"/>
      <c r="AZ133"/>
      <c r="BA133" t="inlineStr">
        <is>
          <t xml:space="preserve">https://img4.idealista.com/s/v1/yLv6QcFaPGY-ndqtd3fIzjn3dwgl4inLwTKbMiVSd6Ml4khBqGDIaJvI4s5m5JvBd4Ald_cId6gedwYIoz4l94CjPgvI9Zuoyw?Expires=1788024190&amp;Signature=MEUCIBXZHgo0l3mUcZKvagdQNwvv53c~jgzzpU5upUq6P~yPAiEA7hXPtAkRWn0Fewc50gmYUjh037opnEoQSBiG-j06DU8_&amp;Key-Pair-Id=K20EOYVFELHOX5</t>
        </is>
      </c>
      <c r="BB133" t="inlineStr">
        <is>
          <t xml:space="preserve">2190102UF2329S</t>
        </is>
      </c>
      <c r="BC133">
        <v>1</v>
      </c>
      <c r="BD133"/>
      <c r="BE133">
        <v>0</v>
      </c>
      <c r="BF133"/>
      <c r="BG133"/>
      <c r="BH133"/>
      <c r="BI133"/>
      <c r="BJ133"/>
      <c r="BK133"/>
      <c r="BL133"/>
      <c r="BM133"/>
      <c r="BN133"/>
    </row>
    <row r="134">
      <c r="A134" t="inlineStr">
        <is>
          <t xml:space="preserve">IDL-112379441</t>
        </is>
      </c>
      <c r="B134" t="inlineStr">
        <is>
          <t xml:space="preserve">Idealista</t>
        </is>
      </c>
      <c r="C134" t="inlineStr">
        <is>
          <t xml:space="preserve">112379441</t>
        </is>
      </c>
      <c r="D134" t="inlineStr">
        <is>
          <t xml:space="preserve">https://www.idealista.com/obra-nueva/112379441/</t>
        </is>
      </c>
      <c r="E134" t="inlineStr">
        <is>
          <t xml:space="preserve">2026-08-28</t>
        </is>
      </c>
      <c r="F134" t="inlineStr">
        <is>
          <t xml:space="preserve">2026-09-10</t>
        </is>
      </c>
      <c r="G134" t="inlineStr">
        <is>
          <t xml:space="preserve">New</t>
        </is>
      </c>
      <c r="H134" t="inlineStr">
        <is>
          <t xml:space="preserve">Flat / apartment in Avenida Pablo Ruiz Picasso Nn, San Pedro Pueblo, Marbella</t>
        </is>
      </c>
      <c r="I134" t="inlineStr">
        <is>
          <t xml:space="preserve">Sale</t>
        </is>
      </c>
      <c r="J134" t="inlineStr">
        <is>
          <t xml:space="preserve">Flat</t>
        </is>
      </c>
      <c r="K134" t="inlineStr">
        <is>
          <t xml:space="preserve">ES</t>
        </is>
      </c>
      <c r="L134"/>
      <c r="M134" t="inlineStr">
        <is>
          <t xml:space="preserve">Málaga</t>
        </is>
      </c>
      <c r="N134" t="inlineStr">
        <is>
          <t xml:space="preserve">Marbella</t>
        </is>
      </c>
      <c r="O134" t="inlineStr">
        <is>
          <t xml:space="preserve">San Pedro de Alcántara</t>
        </is>
      </c>
      <c r="P134"/>
      <c r="Q134" t="inlineStr">
        <is>
          <t xml:space="preserve">36.4913660</t>
        </is>
      </c>
      <c r="R134" t="inlineStr">
        <is>
          <t xml:space="preserve">-4.9923526</t>
        </is>
      </c>
      <c r="S134">
        <v>671200</v>
      </c>
      <c r="T134"/>
      <c r="U134">
        <f>IFERROR((S134-T134)/T134,"")</f>
      </c>
      <c r="V134">
        <v>49</v>
      </c>
      <c r="W134" t="inlineStr">
        <is>
          <t xml:space="preserve">119.00</t>
        </is>
      </c>
      <c r="X134"/>
      <c r="Y134"/>
      <c r="Z134">
        <f>IFERROR(S134/W134,"")</f>
      </c>
      <c r="AA134">
        <f>IFERROR(INDEX(04_Area_Stats!$C$5:$C$8,MATCH(N134,04_Area_Stats!$A$5:$A$8,0)),"")</f>
      </c>
      <c r="AB134">
        <f>IFERROR((Z134-AA134)/AA134,"")</f>
      </c>
      <c r="AC134">
        <v>3</v>
      </c>
      <c r="AD134">
        <v>2</v>
      </c>
      <c r="AE134" t="inlineStr">
        <is>
          <t xml:space="preserve">2</t>
        </is>
      </c>
      <c r="AF134"/>
      <c r="AG134"/>
      <c r="AH134"/>
      <c r="AI134" t="inlineStr">
        <is>
          <t xml:space="preserve">Y</t>
        </is>
      </c>
      <c r="AJ134" t="inlineStr">
        <is>
          <t xml:space="preserve">Y</t>
        </is>
      </c>
      <c r="AK134" t="inlineStr">
        <is>
          <t xml:space="preserve">N</t>
        </is>
      </c>
      <c r="AL134" t="inlineStr">
        <is>
          <t xml:space="preserve">N</t>
        </is>
      </c>
      <c r="AM134" t="inlineStr">
        <is>
          <t xml:space="preserve">Y</t>
        </is>
      </c>
      <c r="AN134" t="inlineStr">
        <is>
          <t xml:space="preserve">Y</t>
        </is>
      </c>
      <c r="AO134"/>
      <c r="AP134" t="inlineStr">
        <is>
          <t xml:space="preserve">N</t>
        </is>
      </c>
      <c r="AQ134"/>
      <c r="AR134"/>
      <c r="AS134"/>
      <c r="AT134">
        <f>IFERROR(INDEX(04_Area_Stats!$E$5:$E$8,MATCH(N134,04_Area_Stats!$A$5:$A$8,0)),"")</f>
      </c>
      <c r="AU134">
        <f>IFERROR(ROUND(W134*AT134,0),"")</f>
      </c>
      <c r="AV134">
        <f>IFERROR(AU134*12/S134,"")</f>
      </c>
      <c r="AW134">
        <f>IFERROR(ROUND(100*(03_Assumptions!$B$18*MIN(AV134/03_Assumptions!$B$13,1)+03_Assumptions!$B$19*MIN(MAX(-AB134/0.25,0),1)+03_Assumptions!$B$20*IFERROR(INDEX(03_Assumptions!$B$28:$B$33,MATCH(AG134,03_Assumptions!$A$28:$A$33,0)),0.5)+03_Assumptions!$B$21*MIN(V134/180,1)+03_Assumptions!$B$22*(COUNTIF(AI134:AQ134,"Y")/9)),0),"")</f>
      </c>
      <c r="AX134"/>
      <c r="AY134"/>
      <c r="AZ134"/>
      <c r="BA134" t="inlineStr">
        <is>
          <t xml:space="preserve">https://img4.idealista.com/s/v1/yLv6QcFaPGY-ndqtd3fIzjn3dwgl4inLwTKbMiVSd6Ml4khBqGDIaJvI4s5m5JvBd_cMdwwMd3o-dwYIowuAoz6A9_fI9Zuoyw?Expires=1788024190&amp;Signature=MEUCIQDI4QisShnkUuLcROrjwF2j8rkFMb4TvvEpoF7IjHUbQQIgMsus3rxIQmKDKGkhucs8lVS8ivJlf2a5z~ZmUSKBEAk_&amp;Key-Pair-Id=K20EOYVFELHOX5</t>
        </is>
      </c>
      <c r="BB134" t="inlineStr">
        <is>
          <t xml:space="preserve">1604402UF2410S0001BU</t>
        </is>
      </c>
      <c r="BC134">
        <v>1</v>
      </c>
      <c r="BD134"/>
      <c r="BE134">
        <v>0</v>
      </c>
      <c r="BF134"/>
      <c r="BG134"/>
      <c r="BH134"/>
      <c r="BI134"/>
      <c r="BJ134"/>
      <c r="BK134"/>
      <c r="BL134" t="inlineStr">
        <is>
          <t xml:space="preserve">Det är en ny bostadsbyggnad kallad ARMONÍA i San Pedro Pueblo, Marbella, med 35 lägenheter med garage och förvaringsutrymmen plus 6 kommersiella lokaler. Beskrivningen innehåller inga uppgifter om individuella lägenheters specifikationer, skick, pris eller tillgänglighet.</t>
        </is>
      </c>
      <c r="BM134"/>
      <c r="BN134"/>
    </row>
    <row r="135">
      <c r="A135" t="inlineStr">
        <is>
          <t xml:space="preserve">IDL-112391712</t>
        </is>
      </c>
      <c r="B135" t="inlineStr">
        <is>
          <t xml:space="preserve">Idealista</t>
        </is>
      </c>
      <c r="C135" t="inlineStr">
        <is>
          <t xml:space="preserve">112391712</t>
        </is>
      </c>
      <c r="D135" t="inlineStr">
        <is>
          <t xml:space="preserve">https://www.idealista.com/obra-nueva/112391712/</t>
        </is>
      </c>
      <c r="E135" t="inlineStr">
        <is>
          <t xml:space="preserve">2026-08-28</t>
        </is>
      </c>
      <c r="F135" t="inlineStr">
        <is>
          <t xml:space="preserve">2026-09-10</t>
        </is>
      </c>
      <c r="G135" t="inlineStr">
        <is>
          <t xml:space="preserve">New</t>
        </is>
      </c>
      <c r="H135" t="inlineStr">
        <is>
          <t xml:space="preserve">Flat / apartment in Avenida Oriental, 25, San Pedro Pueblo, Marbella</t>
        </is>
      </c>
      <c r="I135" t="inlineStr">
        <is>
          <t xml:space="preserve">Sale</t>
        </is>
      </c>
      <c r="J135" t="inlineStr">
        <is>
          <t xml:space="preserve">Flat</t>
        </is>
      </c>
      <c r="K135" t="inlineStr">
        <is>
          <t xml:space="preserve">ES</t>
        </is>
      </c>
      <c r="L135"/>
      <c r="M135" t="inlineStr">
        <is>
          <t xml:space="preserve">Málaga</t>
        </is>
      </c>
      <c r="N135" t="inlineStr">
        <is>
          <t xml:space="preserve">Marbella</t>
        </is>
      </c>
      <c r="O135" t="inlineStr">
        <is>
          <t xml:space="preserve">San Pedro de Alcántara</t>
        </is>
      </c>
      <c r="P135"/>
      <c r="Q135" t="inlineStr">
        <is>
          <t xml:space="preserve">36.4872460</t>
        </is>
      </c>
      <c r="R135" t="inlineStr">
        <is>
          <t xml:space="preserve">-4.9844224</t>
        </is>
      </c>
      <c r="S135">
        <v>712125</v>
      </c>
      <c r="T135"/>
      <c r="U135">
        <f>IFERROR((S135-T135)/T135,"")</f>
      </c>
      <c r="V135">
        <v>49</v>
      </c>
      <c r="W135" t="inlineStr">
        <is>
          <t xml:space="preserve">101.00</t>
        </is>
      </c>
      <c r="X135"/>
      <c r="Y135"/>
      <c r="Z135">
        <f>IFERROR(S135/W135,"")</f>
      </c>
      <c r="AA135">
        <f>IFERROR(INDEX(04_Area_Stats!$C$5:$C$8,MATCH(N135,04_Area_Stats!$A$5:$A$8,0)),"")</f>
      </c>
      <c r="AB135">
        <f>IFERROR((Z135-AA135)/AA135,"")</f>
      </c>
      <c r="AC135">
        <v>2</v>
      </c>
      <c r="AD135">
        <v>2</v>
      </c>
      <c r="AE135" t="inlineStr">
        <is>
          <t xml:space="preserve">3</t>
        </is>
      </c>
      <c r="AF135"/>
      <c r="AG135" t="inlineStr">
        <is>
          <t xml:space="preserve">New build</t>
        </is>
      </c>
      <c r="AH135"/>
      <c r="AI135" t="inlineStr">
        <is>
          <t xml:space="preserve">Y</t>
        </is>
      </c>
      <c r="AJ135" t="inlineStr">
        <is>
          <t xml:space="preserve">Y</t>
        </is>
      </c>
      <c r="AK135" t="inlineStr">
        <is>
          <t xml:space="preserve">Y</t>
        </is>
      </c>
      <c r="AL135" t="inlineStr">
        <is>
          <t xml:space="preserve">Y</t>
        </is>
      </c>
      <c r="AM135" t="inlineStr">
        <is>
          <t xml:space="preserve">Y</t>
        </is>
      </c>
      <c r="AN135" t="inlineStr">
        <is>
          <t xml:space="preserve">Y</t>
        </is>
      </c>
      <c r="AO135" t="inlineStr">
        <is>
          <t xml:space="preserve">Y</t>
        </is>
      </c>
      <c r="AP135" t="inlineStr">
        <is>
          <t xml:space="preserve">Y</t>
        </is>
      </c>
      <c r="AQ135"/>
      <c r="AR135"/>
      <c r="AS135"/>
      <c r="AT135">
        <f>IFERROR(INDEX(04_Area_Stats!$E$5:$E$8,MATCH(N135,04_Area_Stats!$A$5:$A$8,0)),"")</f>
      </c>
      <c r="AU135">
        <f>IFERROR(ROUND(W135*AT135,0),"")</f>
      </c>
      <c r="AV135">
        <f>IFERROR(AU135*12/S135,"")</f>
      </c>
      <c r="AW135">
        <f>IFERROR(ROUND(100*(03_Assumptions!$B$18*MIN(AV135/03_Assumptions!$B$13,1)+03_Assumptions!$B$19*MIN(MAX(-AB135/0.25,0),1)+03_Assumptions!$B$20*IFERROR(INDEX(03_Assumptions!$B$28:$B$33,MATCH(AG135,03_Assumptions!$A$28:$A$33,0)),0.5)+03_Assumptions!$B$21*MIN(V135/180,1)+03_Assumptions!$B$22*(COUNTIF(AI135:AQ135,"Y")/9)),0),"")</f>
      </c>
      <c r="AX135"/>
      <c r="AY135"/>
      <c r="AZ135"/>
      <c r="BA135" t="inlineStr">
        <is>
          <t xml:space="preserve">https://img4.idealista.com/s/v1/yLv6QcFaPGY-ndqtd3fIzjn3dwgl4inLwTKbMiVSd6Ml4khBqGDIaJvI4s5m5JvBd7V6d7V6dwh6dwYIoz4ICAs-PgzI9Zuoyw?Expires=1788024190&amp;Signature=MEUCIQCk6lr93yazWWALyWqJ8by8rZnt4dQOLiUyMvsKrwJPdgIgGq9kSUC9MIJqLG0VBAyoC72eLfHQ-WdTMOMW68YjOAM_&amp;Key-Pair-Id=K20EOYVFELHOX5</t>
        </is>
      </c>
      <c r="BB135" t="inlineStr">
        <is>
          <t xml:space="preserve">2297603UF2329N0000BS</t>
        </is>
      </c>
      <c r="BC135">
        <v>1</v>
      </c>
      <c r="BD135"/>
      <c r="BE135">
        <v>0</v>
      </c>
      <c r="BF135"/>
      <c r="BG135"/>
      <c r="BH135"/>
      <c r="BI135"/>
      <c r="BJ135"/>
      <c r="BK135"/>
      <c r="BL135" t="inlineStr">
        <is>
          <t xml:space="preserve">The Grove är ett nyritat bostadskomplex väster om Marbella med 139 hem med 1–4 sovrum, lyxiga anläggningar och utsikt över La Concha. Detta är en prestigelös utveckling med förstklassiga resortanläggningar, även om individuella enhetsspecs och pris inte specificeras i denna överblick.</t>
        </is>
      </c>
      <c r="BM135" t="inlineStr">
        <is>
          <t xml:space="preserve">condition</t>
        </is>
      </c>
      <c r="BN135"/>
    </row>
    <row r="136">
      <c r="A136" t="inlineStr">
        <is>
          <t xml:space="preserve">IDL-112379401</t>
        </is>
      </c>
      <c r="B136" t="inlineStr">
        <is>
          <t xml:space="preserve">Idealista</t>
        </is>
      </c>
      <c r="C136" t="inlineStr">
        <is>
          <t xml:space="preserve">112379401</t>
        </is>
      </c>
      <c r="D136" t="inlineStr">
        <is>
          <t xml:space="preserve">https://www.idealista.com/obra-nueva/112379401/</t>
        </is>
      </c>
      <c r="E136" t="inlineStr">
        <is>
          <t xml:space="preserve">2026-08-28</t>
        </is>
      </c>
      <c r="F136" t="inlineStr">
        <is>
          <t xml:space="preserve">2026-09-10</t>
        </is>
      </c>
      <c r="G136" t="inlineStr">
        <is>
          <t xml:space="preserve">New</t>
        </is>
      </c>
      <c r="H136" t="inlineStr">
        <is>
          <t xml:space="preserve">Flat / apartment in Avenida Pablo Ruiz Picasso Nn, San Pedro Pueblo, Marbella</t>
        </is>
      </c>
      <c r="I136" t="inlineStr">
        <is>
          <t xml:space="preserve">Sale</t>
        </is>
      </c>
      <c r="J136" t="inlineStr">
        <is>
          <t xml:space="preserve">Flat</t>
        </is>
      </c>
      <c r="K136" t="inlineStr">
        <is>
          <t xml:space="preserve">ES</t>
        </is>
      </c>
      <c r="L136"/>
      <c r="M136" t="inlineStr">
        <is>
          <t xml:space="preserve">Málaga</t>
        </is>
      </c>
      <c r="N136" t="inlineStr">
        <is>
          <t xml:space="preserve">Marbella</t>
        </is>
      </c>
      <c r="O136" t="inlineStr">
        <is>
          <t xml:space="preserve">San Pedro de Alcántara</t>
        </is>
      </c>
      <c r="P136"/>
      <c r="Q136" t="inlineStr">
        <is>
          <t xml:space="preserve">36.4913660</t>
        </is>
      </c>
      <c r="R136" t="inlineStr">
        <is>
          <t xml:space="preserve">-4.9923526</t>
        </is>
      </c>
      <c r="S136">
        <v>661000</v>
      </c>
      <c r="T136"/>
      <c r="U136">
        <f>IFERROR((S136-T136)/T136,"")</f>
      </c>
      <c r="V136">
        <v>49</v>
      </c>
      <c r="W136" t="inlineStr">
        <is>
          <t xml:space="preserve">122.00</t>
        </is>
      </c>
      <c r="X136"/>
      <c r="Y136"/>
      <c r="Z136">
        <f>IFERROR(S136/W136,"")</f>
      </c>
      <c r="AA136">
        <f>IFERROR(INDEX(04_Area_Stats!$C$5:$C$8,MATCH(N136,04_Area_Stats!$A$5:$A$8,0)),"")</f>
      </c>
      <c r="AB136">
        <f>IFERROR((Z136-AA136)/AA136,"")</f>
      </c>
      <c r="AC136">
        <v>3</v>
      </c>
      <c r="AD136">
        <v>2</v>
      </c>
      <c r="AE136" t="inlineStr">
        <is>
          <t xml:space="preserve">2</t>
        </is>
      </c>
      <c r="AF136"/>
      <c r="AG136"/>
      <c r="AH136"/>
      <c r="AI136" t="inlineStr">
        <is>
          <t xml:space="preserve">Y</t>
        </is>
      </c>
      <c r="AJ136" t="inlineStr">
        <is>
          <t xml:space="preserve">Y</t>
        </is>
      </c>
      <c r="AK136" t="inlineStr">
        <is>
          <t xml:space="preserve">N</t>
        </is>
      </c>
      <c r="AL136" t="inlineStr">
        <is>
          <t xml:space="preserve">N</t>
        </is>
      </c>
      <c r="AM136" t="inlineStr">
        <is>
          <t xml:space="preserve">Y</t>
        </is>
      </c>
      <c r="AN136" t="inlineStr">
        <is>
          <t xml:space="preserve">Y</t>
        </is>
      </c>
      <c r="AO136"/>
      <c r="AP136" t="inlineStr">
        <is>
          <t xml:space="preserve">N</t>
        </is>
      </c>
      <c r="AQ136"/>
      <c r="AR136"/>
      <c r="AS136"/>
      <c r="AT136">
        <f>IFERROR(INDEX(04_Area_Stats!$E$5:$E$8,MATCH(N136,04_Area_Stats!$A$5:$A$8,0)),"")</f>
      </c>
      <c r="AU136">
        <f>IFERROR(ROUND(W136*AT136,0),"")</f>
      </c>
      <c r="AV136">
        <f>IFERROR(AU136*12/S136,"")</f>
      </c>
      <c r="AW136">
        <f>IFERROR(ROUND(100*(03_Assumptions!$B$18*MIN(AV136/03_Assumptions!$B$13,1)+03_Assumptions!$B$19*MIN(MAX(-AB136/0.25,0),1)+03_Assumptions!$B$20*IFERROR(INDEX(03_Assumptions!$B$28:$B$33,MATCH(AG136,03_Assumptions!$A$28:$A$33,0)),0.5)+03_Assumptions!$B$21*MIN(V136/180,1)+03_Assumptions!$B$22*(COUNTIF(AI136:AQ136,"Y")/9)),0),"")</f>
      </c>
      <c r="AX136"/>
      <c r="AY136"/>
      <c r="AZ136"/>
      <c r="BA136" t="inlineStr">
        <is>
          <t xml:space="preserve">https://img4.idealista.com/s/v1/yLv6QcFaPGY-ndqtd3fIzjn3dwgl4inLwTKbMiVSd6Ml4khBqGDIaJvI4s5m5JvBd_cMdwwMd3o-dwYIowuAoz6A9_fI9Zuoyw?Expires=1788024190&amp;Signature=MEQCIEAVu3KVo3tx9GcWkWVfj5HToIRH1-HDiBuxx1rb8j4BAiBAOlKeg4PBdItJqC~nRB~9~CMJc7~Pd8VDQSGDSvt7Wg__&amp;Key-Pair-Id=K20EOYVFELHOX5</t>
        </is>
      </c>
      <c r="BB136" t="inlineStr">
        <is>
          <t xml:space="preserve">1604402UF2410S0001BU</t>
        </is>
      </c>
      <c r="BC136">
        <v>1</v>
      </c>
      <c r="BD136"/>
      <c r="BE136">
        <v>0</v>
      </c>
      <c r="BF136"/>
      <c r="BG136"/>
      <c r="BH136"/>
      <c r="BI136"/>
      <c r="BJ136"/>
      <c r="BK136"/>
      <c r="BL136" t="inlineStr">
        <is>
          <t xml:space="preserve">Detta är en annons för en lägenhet i ARMONÍA-bostadskomplexet i Marbella, en nyutveckling med 35 bostäder, garage och förråd med gemensam trädgård. Beskrivningen ger otillräcklig information om den specifika enhetens skick, storlek eller egenskaper.</t>
        </is>
      </c>
      <c r="BM136"/>
      <c r="BN136"/>
    </row>
    <row r="137">
      <c r="A137" t="inlineStr">
        <is>
          <t xml:space="preserve">IDL-112397582</t>
        </is>
      </c>
      <c r="B137" t="inlineStr">
        <is>
          <t xml:space="preserve">Idealista</t>
        </is>
      </c>
      <c r="C137" t="inlineStr">
        <is>
          <t xml:space="preserve">112397582</t>
        </is>
      </c>
      <c r="D137" t="inlineStr">
        <is>
          <t xml:space="preserve">https://www.idealista.com/inmueble/112397582/</t>
        </is>
      </c>
      <c r="E137" t="inlineStr">
        <is>
          <t xml:space="preserve">2026-08-28</t>
        </is>
      </c>
      <c r="F137" t="inlineStr">
        <is>
          <t xml:space="preserve">2026-09-10</t>
        </is>
      </c>
      <c r="G137" t="inlineStr">
        <is>
          <t xml:space="preserve">New</t>
        </is>
      </c>
      <c r="H137" t="inlineStr">
        <is>
          <t xml:space="preserve">Flat / apartment in Paseo de la Castellana, 292, Castilla, Madrid</t>
        </is>
      </c>
      <c r="I137" t="inlineStr">
        <is>
          <t xml:space="preserve">Rent</t>
        </is>
      </c>
      <c r="J137" t="inlineStr">
        <is>
          <t xml:space="preserve">Flat</t>
        </is>
      </c>
      <c r="K137" t="inlineStr">
        <is>
          <t xml:space="preserve">ES</t>
        </is>
      </c>
      <c r="L137"/>
      <c r="M137" t="inlineStr">
        <is>
          <t xml:space="preserve">Madrid</t>
        </is>
      </c>
      <c r="N137" t="inlineStr">
        <is>
          <t xml:space="preserve">Madrid</t>
        </is>
      </c>
      <c r="O137" t="inlineStr">
        <is>
          <t xml:space="preserve">Chamartín</t>
        </is>
      </c>
      <c r="P137"/>
      <c r="Q137" t="inlineStr">
        <is>
          <t xml:space="preserve">40.4785969</t>
        </is>
      </c>
      <c r="R137" t="inlineStr">
        <is>
          <t xml:space="preserve">-3.6852284</t>
        </is>
      </c>
      <c r="S137">
        <v>1800</v>
      </c>
      <c r="T137"/>
      <c r="U137">
        <f>IFERROR((S137-T137)/T137,"")</f>
      </c>
      <c r="V137">
        <v>49</v>
      </c>
      <c r="W137" t="inlineStr">
        <is>
          <t xml:space="preserve">85.00</t>
        </is>
      </c>
      <c r="X137"/>
      <c r="Y137"/>
      <c r="Z137">
        <f>IFERROR(S137/W137,"")</f>
      </c>
      <c r="AA137">
        <f>IFERROR(INDEX(04_Area_Stats!$C$5:$C$8,MATCH(N137,04_Area_Stats!$A$5:$A$8,0)),"")</f>
      </c>
      <c r="AB137">
        <f>IFERROR((Z137-AA137)/AA137,"")</f>
      </c>
      <c r="AC137">
        <v>2</v>
      </c>
      <c r="AD137">
        <v>1</v>
      </c>
      <c r="AE137"/>
      <c r="AF137"/>
      <c r="AG137" t="inlineStr">
        <is>
          <t xml:space="preserve">Good</t>
        </is>
      </c>
      <c r="AH137"/>
      <c r="AI137" t="inlineStr">
        <is>
          <t xml:space="preserve">N</t>
        </is>
      </c>
      <c r="AJ137"/>
      <c r="AK137"/>
      <c r="AL137" t="inlineStr">
        <is>
          <t xml:space="preserve">N</t>
        </is>
      </c>
      <c r="AM137"/>
      <c r="AN137"/>
      <c r="AO137"/>
      <c r="AP137" t="inlineStr">
        <is>
          <t xml:space="preserve">N</t>
        </is>
      </c>
      <c r="AQ137" t="inlineStr">
        <is>
          <t xml:space="preserve">Y</t>
        </is>
      </c>
      <c r="AR137"/>
      <c r="AS137"/>
      <c r="AT137">
        <f>IFERROR(INDEX(04_Area_Stats!$E$5:$E$8,MATCH(N137,04_Area_Stats!$A$5:$A$8,0)),"")</f>
      </c>
      <c r="AU137">
        <f>IFERROR(ROUND(W137*AT137,0),"")</f>
      </c>
      <c r="AV137">
        <f>IFERROR(AU137*12/S137,"")</f>
      </c>
      <c r="AW137">
        <f>IFERROR(ROUND(100*(03_Assumptions!$B$18*MIN(AV137/03_Assumptions!$B$13,1)+03_Assumptions!$B$19*MIN(MAX(-AB137/0.25,0),1)+03_Assumptions!$B$20*IFERROR(INDEX(03_Assumptions!$B$28:$B$33,MATCH(AG137,03_Assumptions!$A$28:$A$33,0)),0.5)+03_Assumptions!$B$21*MIN(V137/180,1)+03_Assumptions!$B$22*(COUNTIF(AI137:AQ137,"Y")/9)),0),"")</f>
      </c>
      <c r="AX137"/>
      <c r="AY137"/>
      <c r="AZ137"/>
      <c r="BA137" t="inlineStr">
        <is>
          <t xml:space="preserve">https://img4.idealista.com/s/v1/yLv6QcFaPGY-ndqtd3fIzjn3dwgl4inLwTKbMiVSd6Ml4khBqGDIaJvI4s5m5JvBd84IdwaAd6MldwYIoz6jDCX3C_fI9Zuoyw?Expires=1788019255&amp;Signature=MEQCIE8~dLEFDwlcOSxmTjscwZ1FvbvnsHBhDe1mcVcpgHO2AiAcha8Mnnp-13pIZ15t9NFcrm2d~fZxZbemUioLV5zLAg__&amp;Key-Pair-Id=K20EOYVFELHOX5</t>
        </is>
      </c>
      <c r="BB137" t="inlineStr">
        <is>
          <t xml:space="preserve">2012301VK4821C</t>
        </is>
      </c>
      <c r="BC137">
        <v>1</v>
      </c>
      <c r="BD137"/>
      <c r="BE137">
        <v>0</v>
      </c>
      <c r="BF137"/>
      <c r="BG137" t="inlineStr">
        <is>
          <t xml:space="preserve">TENANTED</t>
        </is>
      </c>
      <c r="BH137" t="inlineStr">
        <is>
          <t xml:space="preserve">Negotiable</t>
        </is>
      </c>
      <c r="BI137"/>
      <c r="BJ137"/>
      <c r="BK137"/>
      <c r="BL137" t="inlineStr">
        <is>
          <t xml:space="preserve">En modern möblerad lägenhet med 2 sovrum och 1 badrum i Madrids centrala Chamartín-distrikt, tillgänglig för tillfällig uthyrning från november. Fastigheten är elegant designad med moderna bekvämligheter och ett utmärkt läge på Paseo de la Castellana med enkel metroåtkomst, men är för närvarande uthyrd med ett aktivt hyresavtal.</t>
        </is>
      </c>
      <c r="BM137" t="inlineStr">
        <is>
          <t xml:space="preserve">furnished</t>
        </is>
      </c>
      <c r="BN137"/>
    </row>
    <row r="138">
      <c r="A138" t="inlineStr">
        <is>
          <t xml:space="preserve">IDL-112332395</t>
        </is>
      </c>
      <c r="B138" t="inlineStr">
        <is>
          <t xml:space="preserve">Idealista</t>
        </is>
      </c>
      <c r="C138" t="inlineStr">
        <is>
          <t xml:space="preserve">112332395</t>
        </is>
      </c>
      <c r="D138" t="inlineStr">
        <is>
          <t xml:space="preserve">https://www.idealista.com/inmueble/112332395/</t>
        </is>
      </c>
      <c r="E138" t="inlineStr">
        <is>
          <t xml:space="preserve">2026-08-28</t>
        </is>
      </c>
      <c r="F138" t="inlineStr">
        <is>
          <t xml:space="preserve">2026-09-10</t>
        </is>
      </c>
      <c r="G138" t="inlineStr">
        <is>
          <t xml:space="preserve">New</t>
        </is>
      </c>
      <c r="H138" t="inlineStr">
        <is>
          <t xml:space="preserve">Flat / apartment in Calle de las Huertas, 1, Huertas-Cortes, Madrid</t>
        </is>
      </c>
      <c r="I138" t="inlineStr">
        <is>
          <t xml:space="preserve">Rent</t>
        </is>
      </c>
      <c r="J138" t="inlineStr">
        <is>
          <t xml:space="preserve">Flat</t>
        </is>
      </c>
      <c r="K138" t="inlineStr">
        <is>
          <t xml:space="preserve">ES</t>
        </is>
      </c>
      <c r="L138"/>
      <c r="M138" t="inlineStr">
        <is>
          <t xml:space="preserve">Madrid</t>
        </is>
      </c>
      <c r="N138" t="inlineStr">
        <is>
          <t xml:space="preserve">Madrid</t>
        </is>
      </c>
      <c r="O138" t="inlineStr">
        <is>
          <t xml:space="preserve">Centro</t>
        </is>
      </c>
      <c r="P138"/>
      <c r="Q138" t="inlineStr">
        <is>
          <t xml:space="preserve">40.4141210</t>
        </is>
      </c>
      <c r="R138" t="inlineStr">
        <is>
          <t xml:space="preserve">-3.7012322</t>
        </is>
      </c>
      <c r="S138">
        <v>1200</v>
      </c>
      <c r="T138"/>
      <c r="U138">
        <f>IFERROR((S138-T138)/T138,"")</f>
      </c>
      <c r="V138">
        <v>49</v>
      </c>
      <c r="W138" t="inlineStr">
        <is>
          <t xml:space="preserve">35.00</t>
        </is>
      </c>
      <c r="X138"/>
      <c r="Y138"/>
      <c r="Z138">
        <f>IFERROR(S138/W138,"")</f>
      </c>
      <c r="AA138">
        <f>IFERROR(INDEX(04_Area_Stats!$C$5:$C$8,MATCH(N138,04_Area_Stats!$A$5:$A$8,0)),"")</f>
      </c>
      <c r="AB138">
        <f>IFERROR((Z138-AA138)/AA138,"")</f>
      </c>
      <c r="AC138">
        <v>1</v>
      </c>
      <c r="AD138">
        <v>1</v>
      </c>
      <c r="AE138"/>
      <c r="AF138"/>
      <c r="AG138" t="inlineStr">
        <is>
          <t xml:space="preserve">Good</t>
        </is>
      </c>
      <c r="AH138"/>
      <c r="AI138" t="inlineStr">
        <is>
          <t xml:space="preserve">N</t>
        </is>
      </c>
      <c r="AJ138"/>
      <c r="AK138"/>
      <c r="AL138" t="inlineStr">
        <is>
          <t xml:space="preserve">N</t>
        </is>
      </c>
      <c r="AM138"/>
      <c r="AN138"/>
      <c r="AO138"/>
      <c r="AP138" t="inlineStr">
        <is>
          <t xml:space="preserve">N</t>
        </is>
      </c>
      <c r="AQ138"/>
      <c r="AR138"/>
      <c r="AS138"/>
      <c r="AT138">
        <f>IFERROR(INDEX(04_Area_Stats!$E$5:$E$8,MATCH(N138,04_Area_Stats!$A$5:$A$8,0)),"")</f>
      </c>
      <c r="AU138">
        <f>IFERROR(ROUND(W138*AT138,0),"")</f>
      </c>
      <c r="AV138">
        <f>IFERROR(AU138*12/S138,"")</f>
      </c>
      <c r="AW138">
        <f>IFERROR(ROUND(100*(03_Assumptions!$B$18*MIN(AV138/03_Assumptions!$B$13,1)+03_Assumptions!$B$19*MIN(MAX(-AB138/0.25,0),1)+03_Assumptions!$B$20*IFERROR(INDEX(03_Assumptions!$B$28:$B$33,MATCH(AG138,03_Assumptions!$A$28:$A$33,0)),0.5)+03_Assumptions!$B$21*MIN(V138/180,1)+03_Assumptions!$B$22*(COUNTIF(AI138:AQ138,"Y")/9)),0),"")</f>
      </c>
      <c r="AX138"/>
      <c r="AY138"/>
      <c r="AZ138"/>
      <c r="BA138" t="inlineStr">
        <is>
          <t xml:space="preserve">https://img4.idealista.com/s/v1/yLv6QcFaPGY-ndqtd3fIzjn3dwgl4inLwTKbMiVSd6Ml4khBqGDIaJvI4s5m5JvBdwgMd7WbdwYldwYIo6N6Bvd6BnrI9Zuoyw?Expires=1788019255&amp;Signature=MEYCIQCmeBQzPhN7xHvpwhT07-G2aejxLKkqsUGoMP9vQRtQ9wIhAMjHFfbDbPFvVY926i69Ovopbb1WHRNmpqFTba~D2SAQ&amp;Key-Pair-Id=K20EOYVFELHOX5</t>
        </is>
      </c>
      <c r="BB138" t="inlineStr">
        <is>
          <t xml:space="preserve">0641401VK4704B</t>
        </is>
      </c>
      <c r="BC138">
        <v>1</v>
      </c>
      <c r="BD138"/>
      <c r="BE138">
        <v>0</v>
      </c>
      <c r="BF138"/>
      <c r="BG138"/>
      <c r="BH138"/>
      <c r="BI138"/>
      <c r="BJ138"/>
      <c r="BK138"/>
      <c r="BL138" t="inlineStr">
        <is>
          <t xml:space="preserve">En möblerad studiohyra på 35 m² tillgänglig för tillfällig uthyrning i centrala Madrid nära Sol-stationen, i gott skick med dubbelsäng och fullt utrustad kök. Fastigheten på första våningen är väl positionerad för stadsliv med tillgång till närliggande butiker och restauranger, även om den är utformad för kort till medellång tidsuthyrning via en onlineplattform.</t>
        </is>
      </c>
      <c r="BM138"/>
      <c r="BN138"/>
    </row>
    <row r="139">
      <c r="A139" t="inlineStr">
        <is>
          <t xml:space="preserve">IDL-112397684</t>
        </is>
      </c>
      <c r="B139" t="inlineStr">
        <is>
          <t xml:space="preserve">Idealista</t>
        </is>
      </c>
      <c r="C139" t="inlineStr">
        <is>
          <t xml:space="preserve">112397684</t>
        </is>
      </c>
      <c r="D139" t="inlineStr">
        <is>
          <t xml:space="preserve">https://www.idealista.com/inmueble/112397684/</t>
        </is>
      </c>
      <c r="E139" t="inlineStr">
        <is>
          <t xml:space="preserve">2026-08-28</t>
        </is>
      </c>
      <c r="F139" t="inlineStr">
        <is>
          <t xml:space="preserve">2026-09-10</t>
        </is>
      </c>
      <c r="G139" t="inlineStr">
        <is>
          <t xml:space="preserve">New</t>
        </is>
      </c>
      <c r="H139" t="inlineStr">
        <is>
          <t xml:space="preserve">Flat / apartment in Calle de Quintana, Argüelles, Madrid</t>
        </is>
      </c>
      <c r="I139" t="inlineStr">
        <is>
          <t xml:space="preserve">Rent</t>
        </is>
      </c>
      <c r="J139" t="inlineStr">
        <is>
          <t xml:space="preserve">Flat</t>
        </is>
      </c>
      <c r="K139" t="inlineStr">
        <is>
          <t xml:space="preserve">ES</t>
        </is>
      </c>
      <c r="L139"/>
      <c r="M139" t="inlineStr">
        <is>
          <t xml:space="preserve">Madrid</t>
        </is>
      </c>
      <c r="N139" t="inlineStr">
        <is>
          <t xml:space="preserve">Madrid</t>
        </is>
      </c>
      <c r="O139" t="inlineStr">
        <is>
          <t xml:space="preserve">Moncloa</t>
        </is>
      </c>
      <c r="P139"/>
      <c r="Q139" t="inlineStr">
        <is>
          <t xml:space="preserve">40.4281844</t>
        </is>
      </c>
      <c r="R139" t="inlineStr">
        <is>
          <t xml:space="preserve">-3.7189215</t>
        </is>
      </c>
      <c r="S139">
        <v>2800</v>
      </c>
      <c r="T139"/>
      <c r="U139">
        <f>IFERROR((S139-T139)/T139,"")</f>
      </c>
      <c r="V139">
        <v>49</v>
      </c>
      <c r="W139" t="inlineStr">
        <is>
          <t xml:space="preserve">114.00</t>
        </is>
      </c>
      <c r="X139"/>
      <c r="Y139"/>
      <c r="Z139">
        <f>IFERROR(S139/W139,"")</f>
      </c>
      <c r="AA139">
        <f>IFERROR(INDEX(04_Area_Stats!$C$5:$C$8,MATCH(N139,04_Area_Stats!$A$5:$A$8,0)),"")</f>
      </c>
      <c r="AB139">
        <f>IFERROR((Z139-AA139)/AA139,"")</f>
      </c>
      <c r="AC139">
        <v>2</v>
      </c>
      <c r="AD139">
        <v>2</v>
      </c>
      <c r="AE139"/>
      <c r="AF139"/>
      <c r="AG139" t="inlineStr">
        <is>
          <t xml:space="preserve">Good</t>
        </is>
      </c>
      <c r="AH139"/>
      <c r="AI139" t="inlineStr">
        <is>
          <t xml:space="preserve">Y</t>
        </is>
      </c>
      <c r="AJ139" t="inlineStr">
        <is>
          <t xml:space="preserve">Y</t>
        </is>
      </c>
      <c r="AK139"/>
      <c r="AL139" t="inlineStr">
        <is>
          <t xml:space="preserve">N</t>
        </is>
      </c>
      <c r="AM139"/>
      <c r="AN139"/>
      <c r="AO139"/>
      <c r="AP139" t="inlineStr">
        <is>
          <t xml:space="preserve">Y</t>
        </is>
      </c>
      <c r="AQ139"/>
      <c r="AR139"/>
      <c r="AS139"/>
      <c r="AT139">
        <f>IFERROR(INDEX(04_Area_Stats!$E$5:$E$8,MATCH(N139,04_Area_Stats!$A$5:$A$8,0)),"")</f>
      </c>
      <c r="AU139">
        <f>IFERROR(ROUND(W139*AT139,0),"")</f>
      </c>
      <c r="AV139">
        <f>IFERROR(AU139*12/S139,"")</f>
      </c>
      <c r="AW139">
        <f>IFERROR(ROUND(100*(03_Assumptions!$B$18*MIN(AV139/03_Assumptions!$B$13,1)+03_Assumptions!$B$19*MIN(MAX(-AB139/0.25,0),1)+03_Assumptions!$B$20*IFERROR(INDEX(03_Assumptions!$B$28:$B$33,MATCH(AG139,03_Assumptions!$A$28:$A$33,0)),0.5)+03_Assumptions!$B$21*MIN(V139/180,1)+03_Assumptions!$B$22*(COUNTIF(AI139:AQ139,"Y")/9)),0),"")</f>
      </c>
      <c r="AX139"/>
      <c r="AY139"/>
      <c r="AZ139"/>
      <c r="BA139" t="inlineStr">
        <is>
          <t xml:space="preserve">https://img4.idealista.com/s/v1/yLv6QcFaPGY-ndqtd3fIzjn3dwgl4inLwTKbMiVSd6Ml4khBqGDIaJvI4s5m5JvBdwx6d6gId6j3dwYIoz6jDPcIC3rI9Zuoyw?Expires=1788019255&amp;Signature=MEUCIQDSP2iaypLintq78ZnYy41ziSgO4UVkOAXdCieI8nhWJwIgOMFlHrgk5Ie36TNGuIxQYt-XpyGRmwqXCC3BfMqgrus_&amp;Key-Pair-Id=K20EOYVFELHOX5</t>
        </is>
      </c>
      <c r="BB139" t="inlineStr">
        <is>
          <t xml:space="preserve">9157714VK3795E0001PS</t>
        </is>
      </c>
      <c r="BC139">
        <v>1</v>
      </c>
      <c r="BD139"/>
      <c r="BE139">
        <v>0</v>
      </c>
      <c r="BF139"/>
      <c r="BG139"/>
      <c r="BH139"/>
      <c r="BI139" t="inlineStr">
        <is>
          <t xml:space="preserve">An ideal opportunity for those looking for a bright, comfortable, and well-connected home</t>
        </is>
      </c>
      <c r="BJ139"/>
      <c r="BK139"/>
      <c r="BL139" t="inlineStr">
        <is>
          <t xml:space="preserve">En ljus och välutrustád lägenhet med 2 sovrum och 2 badrum i Madrids prestigefyllda Argüelles-område, med moderna finisher och terrass med utmärkt tillgång till parker och stadstjänster. Fastigheten är i gott skick med värme, luftkonditionering och öppet kök, belägen på en högefterfrågrad plats nära transport och service.</t>
        </is>
      </c>
      <c r="BM139" t="inlineStr">
        <is>
          <t xml:space="preserve">terrace</t>
        </is>
      </c>
      <c r="BN139"/>
    </row>
    <row r="140">
      <c r="A140" t="inlineStr">
        <is>
          <t xml:space="preserve">IDL-112397490</t>
        </is>
      </c>
      <c r="B140" t="inlineStr">
        <is>
          <t xml:space="preserve">Idealista</t>
        </is>
      </c>
      <c r="C140" t="inlineStr">
        <is>
          <t xml:space="preserve">112397490</t>
        </is>
      </c>
      <c r="D140" t="inlineStr">
        <is>
          <t xml:space="preserve">https://www.idealista.com/inmueble/112397490/</t>
        </is>
      </c>
      <c r="E140" t="inlineStr">
        <is>
          <t xml:space="preserve">2026-08-28</t>
        </is>
      </c>
      <c r="F140" t="inlineStr">
        <is>
          <t xml:space="preserve">2026-09-10</t>
        </is>
      </c>
      <c r="G140" t="inlineStr">
        <is>
          <t xml:space="preserve">New</t>
        </is>
      </c>
      <c r="H140" t="inlineStr">
        <is>
          <t xml:space="preserve">Studio in Paseo de la Castellana, 249, Ventilla-Almenara, Madrid</t>
        </is>
      </c>
      <c r="I140" t="inlineStr">
        <is>
          <t xml:space="preserve">Rent</t>
        </is>
      </c>
      <c r="J140" t="inlineStr">
        <is>
          <t xml:space="preserve">Studio</t>
        </is>
      </c>
      <c r="K140" t="inlineStr">
        <is>
          <t xml:space="preserve">ES</t>
        </is>
      </c>
      <c r="L140"/>
      <c r="M140" t="inlineStr">
        <is>
          <t xml:space="preserve">Madrid</t>
        </is>
      </c>
      <c r="N140" t="inlineStr">
        <is>
          <t xml:space="preserve">Madrid</t>
        </is>
      </c>
      <c r="O140" t="inlineStr">
        <is>
          <t xml:space="preserve">Tetuán</t>
        </is>
      </c>
      <c r="P140"/>
      <c r="Q140" t="inlineStr">
        <is>
          <t xml:space="preserve">40.4734450</t>
        </is>
      </c>
      <c r="R140" t="inlineStr">
        <is>
          <t xml:space="preserve">-3.6878860</t>
        </is>
      </c>
      <c r="S140">
        <v>1200</v>
      </c>
      <c r="T140"/>
      <c r="U140">
        <f>IFERROR((S140-T140)/T140,"")</f>
      </c>
      <c r="V140">
        <v>49</v>
      </c>
      <c r="W140" t="inlineStr">
        <is>
          <t xml:space="preserve">32.00</t>
        </is>
      </c>
      <c r="X140"/>
      <c r="Y140"/>
      <c r="Z140">
        <f>IFERROR(S140/W140,"")</f>
      </c>
      <c r="AA140">
        <f>IFERROR(INDEX(04_Area_Stats!$C$5:$C$8,MATCH(N140,04_Area_Stats!$A$5:$A$8,0)),"")</f>
      </c>
      <c r="AB140">
        <f>IFERROR((Z140-AA140)/AA140,"")</f>
      </c>
      <c r="AC140">
        <v>0</v>
      </c>
      <c r="AD140">
        <v>1</v>
      </c>
      <c r="AE140"/>
      <c r="AF140"/>
      <c r="AG140" t="inlineStr">
        <is>
          <t xml:space="preserve">Good</t>
        </is>
      </c>
      <c r="AH140"/>
      <c r="AI140" t="inlineStr">
        <is>
          <t xml:space="preserve">N</t>
        </is>
      </c>
      <c r="AJ140"/>
      <c r="AK140"/>
      <c r="AL140" t="inlineStr">
        <is>
          <t xml:space="preserve">N</t>
        </is>
      </c>
      <c r="AM140"/>
      <c r="AN140"/>
      <c r="AO140"/>
      <c r="AP140" t="inlineStr">
        <is>
          <t xml:space="preserve">N</t>
        </is>
      </c>
      <c r="AQ140"/>
      <c r="AR140"/>
      <c r="AS140"/>
      <c r="AT140">
        <f>IFERROR(INDEX(04_Area_Stats!$E$5:$E$8,MATCH(N140,04_Area_Stats!$A$5:$A$8,0)),"")</f>
      </c>
      <c r="AU140">
        <f>IFERROR(ROUND(W140*AT140,0),"")</f>
      </c>
      <c r="AV140">
        <f>IFERROR(AU140*12/S140,"")</f>
      </c>
      <c r="AW140">
        <f>IFERROR(ROUND(100*(03_Assumptions!$B$18*MIN(AV140/03_Assumptions!$B$13,1)+03_Assumptions!$B$19*MIN(MAX(-AB140/0.25,0),1)+03_Assumptions!$B$20*IFERROR(INDEX(03_Assumptions!$B$28:$B$33,MATCH(AG140,03_Assumptions!$A$28:$A$33,0)),0.5)+03_Assumptions!$B$21*MIN(V140/180,1)+03_Assumptions!$B$22*(COUNTIF(AI140:AQ140,"Y")/9)),0),"")</f>
      </c>
      <c r="AX140"/>
      <c r="AY140"/>
      <c r="AZ140"/>
      <c r="BA140" t="inlineStr">
        <is>
          <t xml:space="preserve">https://img4.idealista.com/s/v1/yLv6QcFaPGY-ndqtd3fIzjn3dwgl4inLwTKbMiVSd6Ml4khBqGDIaJvI4s5m5JvBd9oed9oedwabdwYIoz6jCD73CCXI9Zuoyw?Expires=1788019255&amp;Signature=MEQCIBQ1pHWs4buXvbqcgjkZ6NvHynbs52Z49rYpgj7RMJdXAiAl1KSsUy4hWu5LL45gYBB3n0lHRzpTAnCrPheHt5idJw__&amp;Key-Pair-Id=K20EOYVFELHOX5</t>
        </is>
      </c>
      <c r="BB140" t="inlineStr">
        <is>
          <t xml:space="preserve">1707906VK4810F</t>
        </is>
      </c>
      <c r="BC140">
        <v>1</v>
      </c>
      <c r="BD140"/>
      <c r="BE140">
        <v>0</v>
      </c>
      <c r="BF140"/>
      <c r="BG140"/>
      <c r="BH140"/>
      <c r="BI140"/>
      <c r="BJ140"/>
      <c r="BK140"/>
      <c r="BL140" t="inlineStr">
        <is>
          <t xml:space="preserve">En fullt möblerad ettorumslägenheto tillgänglig för uthyrning från november på Paseo de la Castellana nära Chamartín-stationen, i gott skick med utmärkta transportförbindelser. Minimiuthyrningsperioden är 5 månader med media, internet och valfria städtjänster tillgängliga separat.</t>
        </is>
      </c>
      <c r="BM140"/>
      <c r="BN140"/>
    </row>
    <row r="141">
      <c r="A141" t="inlineStr">
        <is>
          <t xml:space="preserve">IDL-34871701</t>
        </is>
      </c>
      <c r="B141" t="inlineStr">
        <is>
          <t xml:space="preserve">Idealista</t>
        </is>
      </c>
      <c r="C141" t="inlineStr">
        <is>
          <t xml:space="preserve">34871701</t>
        </is>
      </c>
      <c r="D141" t="inlineStr">
        <is>
          <t xml:space="preserve">https://www.idealista.com/inmueble/34871701/</t>
        </is>
      </c>
      <c r="E141" t="inlineStr">
        <is>
          <t xml:space="preserve">2026-08-28</t>
        </is>
      </c>
      <c r="F141" t="inlineStr">
        <is>
          <t xml:space="preserve">2026-09-10</t>
        </is>
      </c>
      <c r="G141" t="inlineStr">
        <is>
          <t xml:space="preserve">New</t>
        </is>
      </c>
      <c r="H141" t="inlineStr">
        <is>
          <t xml:space="preserve">Flat / apartment in Calle de Embajadores, 258, Legazpi, Madrid</t>
        </is>
      </c>
      <c r="I141" t="inlineStr">
        <is>
          <t xml:space="preserve">Rent</t>
        </is>
      </c>
      <c r="J141" t="inlineStr">
        <is>
          <t xml:space="preserve">Flat</t>
        </is>
      </c>
      <c r="K141" t="inlineStr">
        <is>
          <t xml:space="preserve">ES</t>
        </is>
      </c>
      <c r="L141"/>
      <c r="M141" t="inlineStr">
        <is>
          <t xml:space="preserve">Madrid</t>
        </is>
      </c>
      <c r="N141" t="inlineStr">
        <is>
          <t xml:space="preserve">Madrid</t>
        </is>
      </c>
      <c r="O141" t="inlineStr">
        <is>
          <t xml:space="preserve">Arganzuela</t>
        </is>
      </c>
      <c r="P141"/>
      <c r="Q141" t="inlineStr">
        <is>
          <t xml:space="preserve">40.3870551</t>
        </is>
      </c>
      <c r="R141" t="inlineStr">
        <is>
          <t xml:space="preserve">-3.6907956</t>
        </is>
      </c>
      <c r="S141">
        <v>1500</v>
      </c>
      <c r="T141"/>
      <c r="U141">
        <f>IFERROR((S141-T141)/T141,"")</f>
      </c>
      <c r="V141">
        <v>49</v>
      </c>
      <c r="W141" t="inlineStr">
        <is>
          <t xml:space="preserve">85.00</t>
        </is>
      </c>
      <c r="X141"/>
      <c r="Y141"/>
      <c r="Z141">
        <f>IFERROR(S141/W141,"")</f>
      </c>
      <c r="AA141">
        <f>IFERROR(INDEX(04_Area_Stats!$C$5:$C$8,MATCH(N141,04_Area_Stats!$A$5:$A$8,0)),"")</f>
      </c>
      <c r="AB141">
        <f>IFERROR((Z141-AA141)/AA141,"")</f>
      </c>
      <c r="AC141">
        <v>2</v>
      </c>
      <c r="AD141">
        <v>2</v>
      </c>
      <c r="AE141"/>
      <c r="AF141"/>
      <c r="AG141" t="inlineStr">
        <is>
          <t xml:space="preserve">Good</t>
        </is>
      </c>
      <c r="AH141"/>
      <c r="AI141" t="inlineStr">
        <is>
          <t xml:space="preserve">Y</t>
        </is>
      </c>
      <c r="AJ141"/>
      <c r="AK141"/>
      <c r="AL141" t="inlineStr">
        <is>
          <t xml:space="preserve">Y</t>
        </is>
      </c>
      <c r="AM141"/>
      <c r="AN141"/>
      <c r="AO141"/>
      <c r="AP141" t="inlineStr">
        <is>
          <t xml:space="preserve">Y</t>
        </is>
      </c>
      <c r="AQ141"/>
      <c r="AR141"/>
      <c r="AS141"/>
      <c r="AT141">
        <f>IFERROR(INDEX(04_Area_Stats!$E$5:$E$8,MATCH(N141,04_Area_Stats!$A$5:$A$8,0)),"")</f>
      </c>
      <c r="AU141">
        <f>IFERROR(ROUND(W141*AT141,0),"")</f>
      </c>
      <c r="AV141">
        <f>IFERROR(AU141*12/S141,"")</f>
      </c>
      <c r="AW141">
        <f>IFERROR(ROUND(100*(03_Assumptions!$B$18*MIN(AV141/03_Assumptions!$B$13,1)+03_Assumptions!$B$19*MIN(MAX(-AB141/0.25,0),1)+03_Assumptions!$B$20*IFERROR(INDEX(03_Assumptions!$B$28:$B$33,MATCH(AG141,03_Assumptions!$A$28:$A$33,0)),0.5)+03_Assumptions!$B$21*MIN(V141/180,1)+03_Assumptions!$B$22*(COUNTIF(AI141:AQ141,"Y")/9)),0),"")</f>
      </c>
      <c r="AX141"/>
      <c r="AY141"/>
      <c r="AZ141"/>
      <c r="BA141" t="inlineStr">
        <is>
          <t xml:space="preserve">https://img4.idealista.com/s/v1/yLv6QcFaPGY-ndqtd3fIzjn3dwgl4inLwTKbMiVSd6Ml4khBqGDIaJvI4s5m5JvBdwYLdwj3d5ujdwYlCwgLo6MGgPfI9Zuoyw?Expires=1788019255&amp;Signature=MEYCIQCqd1TU29dfJhRL1choYOSCdvMdKX1fIe903hAUzyFrAgIhAOyRpAjsDsfsVwFzwNYkZvWJhmaNgPrp6VJOf0Y6a2OW&amp;Key-Pair-Id=K20EOYVFELHOX5</t>
        </is>
      </c>
      <c r="BB141" t="inlineStr">
        <is>
          <t xml:space="preserve">1410516VK4711A</t>
        </is>
      </c>
      <c r="BC141">
        <v>1</v>
      </c>
      <c r="BD141"/>
      <c r="BE141">
        <v>0</v>
      </c>
      <c r="BF141"/>
      <c r="BG141"/>
      <c r="BH141"/>
      <c r="BI141"/>
      <c r="BJ141"/>
      <c r="BK141"/>
      <c r="BL141"/>
      <c r="BM141"/>
      <c r="BN141"/>
    </row>
    <row r="142">
      <c r="A142" t="inlineStr">
        <is>
          <t xml:space="preserve">IDL-112397521</t>
        </is>
      </c>
      <c r="B142" t="inlineStr">
        <is>
          <t xml:space="preserve">Idealista</t>
        </is>
      </c>
      <c r="C142" t="inlineStr">
        <is>
          <t xml:space="preserve">112397521</t>
        </is>
      </c>
      <c r="D142" t="inlineStr">
        <is>
          <t xml:space="preserve">https://www.idealista.com/inmueble/112397521/</t>
        </is>
      </c>
      <c r="E142" t="inlineStr">
        <is>
          <t xml:space="preserve">2026-08-28</t>
        </is>
      </c>
      <c r="F142" t="inlineStr">
        <is>
          <t xml:space="preserve">2026-09-10</t>
        </is>
      </c>
      <c r="G142" t="inlineStr">
        <is>
          <t xml:space="preserve">New</t>
        </is>
      </c>
      <c r="H142" t="inlineStr">
        <is>
          <t xml:space="preserve">Flat / apartment in Calle de Gonzalo Herrero, 13, Valdeacederas, Madrid</t>
        </is>
      </c>
      <c r="I142" t="inlineStr">
        <is>
          <t xml:space="preserve">Rent</t>
        </is>
      </c>
      <c r="J142" t="inlineStr">
        <is>
          <t xml:space="preserve">Flat</t>
        </is>
      </c>
      <c r="K142" t="inlineStr">
        <is>
          <t xml:space="preserve">ES</t>
        </is>
      </c>
      <c r="L142"/>
      <c r="M142" t="inlineStr">
        <is>
          <t xml:space="preserve">Madrid</t>
        </is>
      </c>
      <c r="N142" t="inlineStr">
        <is>
          <t xml:space="preserve">Madrid</t>
        </is>
      </c>
      <c r="O142" t="inlineStr">
        <is>
          <t xml:space="preserve">Tetuán</t>
        </is>
      </c>
      <c r="P142"/>
      <c r="Q142" t="inlineStr">
        <is>
          <t xml:space="preserve">40.4630536</t>
        </is>
      </c>
      <c r="R142" t="inlineStr">
        <is>
          <t xml:space="preserve">-3.6992223</t>
        </is>
      </c>
      <c r="S142">
        <v>1400</v>
      </c>
      <c r="T142"/>
      <c r="U142">
        <f>IFERROR((S142-T142)/T142,"")</f>
      </c>
      <c r="V142">
        <v>49</v>
      </c>
      <c r="W142" t="inlineStr">
        <is>
          <t xml:space="preserve">30.00</t>
        </is>
      </c>
      <c r="X142"/>
      <c r="Y142"/>
      <c r="Z142">
        <f>IFERROR(S142/W142,"")</f>
      </c>
      <c r="AA142">
        <f>IFERROR(INDEX(04_Area_Stats!$C$5:$C$8,MATCH(N142,04_Area_Stats!$A$5:$A$8,0)),"")</f>
      </c>
      <c r="AB142">
        <f>IFERROR((Z142-AA142)/AA142,"")</f>
      </c>
      <c r="AC142">
        <v>1</v>
      </c>
      <c r="AD142">
        <v>1</v>
      </c>
      <c r="AE142"/>
      <c r="AF142"/>
      <c r="AG142" t="inlineStr">
        <is>
          <t xml:space="preserve">Good</t>
        </is>
      </c>
      <c r="AH142"/>
      <c r="AI142" t="inlineStr">
        <is>
          <t xml:space="preserve">Y</t>
        </is>
      </c>
      <c r="AJ142"/>
      <c r="AK142"/>
      <c r="AL142" t="inlineStr">
        <is>
          <t xml:space="preserve">N</t>
        </is>
      </c>
      <c r="AM142"/>
      <c r="AN142"/>
      <c r="AO142"/>
      <c r="AP142" t="inlineStr">
        <is>
          <t xml:space="preserve">N</t>
        </is>
      </c>
      <c r="AQ142" t="inlineStr">
        <is>
          <t xml:space="preserve">Y</t>
        </is>
      </c>
      <c r="AR142"/>
      <c r="AS142"/>
      <c r="AT142">
        <f>IFERROR(INDEX(04_Area_Stats!$E$5:$E$8,MATCH(N142,04_Area_Stats!$A$5:$A$8,0)),"")</f>
      </c>
      <c r="AU142">
        <f>IFERROR(ROUND(W142*AT142,0),"")</f>
      </c>
      <c r="AV142">
        <f>IFERROR(AU142*12/S142,"")</f>
      </c>
      <c r="AW142">
        <f>IFERROR(ROUND(100*(03_Assumptions!$B$18*MIN(AV142/03_Assumptions!$B$13,1)+03_Assumptions!$B$19*MIN(MAX(-AB142/0.25,0),1)+03_Assumptions!$B$20*IFERROR(INDEX(03_Assumptions!$B$28:$B$33,MATCH(AG142,03_Assumptions!$A$28:$A$33,0)),0.5)+03_Assumptions!$B$21*MIN(V142/180,1)+03_Assumptions!$B$22*(COUNTIF(AI142:AQ142,"Y")/9)),0),"")</f>
      </c>
      <c r="AX142"/>
      <c r="AY142"/>
      <c r="AZ142"/>
      <c r="BA142" t="inlineStr">
        <is>
          <t xml:space="preserve">https://img4.idealista.com/s/v1/yLv6QcFaPGY-ndqtd3fIzjn3dwgl4inLwTKbMiVSd6Ml4khBqGDIaJvI4s5m5JvBd87Od856d_cIdwYIoz6jCIAlegvI9Zuoyw?Expires=1788019255&amp;Signature=MEUCIQDiMdGDOKl7sj-KljuepUB6qyF4aSucpuVq-YrxMUzdYgIgC66M1qCqyWMwhv1XVl6zz9EHiGC-qHZZEHMu8IttCm0_&amp;Key-Pair-Id=K20EOYVFELHOX5</t>
        </is>
      </c>
      <c r="BB142" t="inlineStr">
        <is>
          <t xml:space="preserve">0895304VK4709F</t>
        </is>
      </c>
      <c r="BC142">
        <v>1</v>
      </c>
      <c r="BD142"/>
      <c r="BE142">
        <v>0</v>
      </c>
      <c r="BF142"/>
      <c r="BG142"/>
      <c r="BH142"/>
      <c r="BI142"/>
      <c r="BJ142"/>
      <c r="BK142"/>
      <c r="BL142" t="inlineStr">
        <is>
          <t xml:space="preserve">En stilfull möblerad ettrumslägenhet i Madrids Tetuánbuurari tillgänglig för medel- till långtidsuthyrning från november. Dekorerad med moderna designtoucher och med bekvämt utrymme inklusive en bädd i soffan, är en stor fördel läget nära affärer, restauranger och attraktioner med tillgång till stadens kulturella och kulinariska utbud.</t>
        </is>
      </c>
      <c r="BM142" t="inlineStr">
        <is>
          <t xml:space="preserve">furnished</t>
        </is>
      </c>
      <c r="BN142"/>
    </row>
    <row r="143">
      <c r="A143" t="inlineStr">
        <is>
          <t xml:space="preserve">IDL-112332116</t>
        </is>
      </c>
      <c r="B143" t="inlineStr">
        <is>
          <t xml:space="preserve">Idealista</t>
        </is>
      </c>
      <c r="C143" t="inlineStr">
        <is>
          <t xml:space="preserve">112332116</t>
        </is>
      </c>
      <c r="D143" t="inlineStr">
        <is>
          <t xml:space="preserve">https://www.idealista.com/inmueble/112332116/</t>
        </is>
      </c>
      <c r="E143" t="inlineStr">
        <is>
          <t xml:space="preserve">2026-08-28</t>
        </is>
      </c>
      <c r="F143" t="inlineStr">
        <is>
          <t xml:space="preserve">2026-09-10</t>
        </is>
      </c>
      <c r="G143" t="inlineStr">
        <is>
          <t xml:space="preserve">New</t>
        </is>
      </c>
      <c r="H143" t="inlineStr">
        <is>
          <t xml:space="preserve">Flat / apartment in Calle de Cebreros, 64, Lucero, Madrid</t>
        </is>
      </c>
      <c r="I143" t="inlineStr">
        <is>
          <t xml:space="preserve">Rent</t>
        </is>
      </c>
      <c r="J143" t="inlineStr">
        <is>
          <t xml:space="preserve">Flat</t>
        </is>
      </c>
      <c r="K143" t="inlineStr">
        <is>
          <t xml:space="preserve">ES</t>
        </is>
      </c>
      <c r="L143"/>
      <c r="M143" t="inlineStr">
        <is>
          <t xml:space="preserve">Madrid</t>
        </is>
      </c>
      <c r="N143" t="inlineStr">
        <is>
          <t xml:space="preserve">Madrid</t>
        </is>
      </c>
      <c r="O143" t="inlineStr">
        <is>
          <t xml:space="preserve">Latina</t>
        </is>
      </c>
      <c r="P143"/>
      <c r="Q143" t="inlineStr">
        <is>
          <t xml:space="preserve">40.4048672</t>
        </is>
      </c>
      <c r="R143" t="inlineStr">
        <is>
          <t xml:space="preserve">-3.7485927</t>
        </is>
      </c>
      <c r="S143">
        <v>940</v>
      </c>
      <c r="T143"/>
      <c r="U143">
        <f>IFERROR((S143-T143)/T143,"")</f>
      </c>
      <c r="V143">
        <v>49</v>
      </c>
      <c r="W143" t="inlineStr">
        <is>
          <t xml:space="preserve">30.00</t>
        </is>
      </c>
      <c r="X143"/>
      <c r="Y143"/>
      <c r="Z143">
        <f>IFERROR(S143/W143,"")</f>
      </c>
      <c r="AA143">
        <f>IFERROR(INDEX(04_Area_Stats!$C$5:$C$8,MATCH(N143,04_Area_Stats!$A$5:$A$8,0)),"")</f>
      </c>
      <c r="AB143">
        <f>IFERROR((Z143-AA143)/AA143,"")</f>
      </c>
      <c r="AC143">
        <v>1</v>
      </c>
      <c r="AD143">
        <v>1</v>
      </c>
      <c r="AE143"/>
      <c r="AF143"/>
      <c r="AG143" t="inlineStr">
        <is>
          <t xml:space="preserve">Good</t>
        </is>
      </c>
      <c r="AH143"/>
      <c r="AI143" t="inlineStr">
        <is>
          <t xml:space="preserve">N</t>
        </is>
      </c>
      <c r="AJ143"/>
      <c r="AK143"/>
      <c r="AL143" t="inlineStr">
        <is>
          <t xml:space="preserve">N</t>
        </is>
      </c>
      <c r="AM143"/>
      <c r="AN143" t="inlineStr">
        <is>
          <t xml:space="preserve">Y</t>
        </is>
      </c>
      <c r="AO143"/>
      <c r="AP143" t="inlineStr">
        <is>
          <t xml:space="preserve">N</t>
        </is>
      </c>
      <c r="AQ143" t="inlineStr">
        <is>
          <t xml:space="preserve">Y</t>
        </is>
      </c>
      <c r="AR143"/>
      <c r="AS143"/>
      <c r="AT143">
        <f>IFERROR(INDEX(04_Area_Stats!$E$5:$E$8,MATCH(N143,04_Area_Stats!$A$5:$A$8,0)),"")</f>
      </c>
      <c r="AU143">
        <f>IFERROR(ROUND(W143*AT143,0),"")</f>
      </c>
      <c r="AV143">
        <f>IFERROR(AU143*12/S143,"")</f>
      </c>
      <c r="AW143">
        <f>IFERROR(ROUND(100*(03_Assumptions!$B$18*MIN(AV143/03_Assumptions!$B$13,1)+03_Assumptions!$B$19*MIN(MAX(-AB143/0.25,0),1)+03_Assumptions!$B$20*IFERROR(INDEX(03_Assumptions!$B$28:$B$33,MATCH(AG143,03_Assumptions!$A$28:$A$33,0)),0.5)+03_Assumptions!$B$21*MIN(V143/180,1)+03_Assumptions!$B$22*(COUNTIF(AI143:AQ143,"Y")/9)),0),"")</f>
      </c>
      <c r="AX143"/>
      <c r="AY143"/>
      <c r="AZ143"/>
      <c r="BA143" t="inlineStr">
        <is>
          <t xml:space="preserve">https://img4.idealista.com/s/v1/yLv6QcFaPGY-ndqtd3fIzjn3dwgl4inLwTKbMiVSd6Ml4khBqGDIaJvI4s5m5JvBdwwed_cldx61dwYIo6N6JaM-JSXI9Zuoyw?Expires=1788019255&amp;Signature=MEYCIQCTeC2XUbFKAEmYmK1F5JR5b-nKJpFoi5HzHVyJwO9F5gIhAJMGHR82KXMtnICmMT9X5EoSh5Vv7hr15FaGVzanTPYK&amp;Key-Pair-Id=K20EOYVFELHOX5</t>
        </is>
      </c>
      <c r="BB143" t="inlineStr">
        <is>
          <t xml:space="preserve">6732117VK3763B</t>
        </is>
      </c>
      <c r="BC143">
        <v>1</v>
      </c>
      <c r="BD143"/>
      <c r="BE143">
        <v>0</v>
      </c>
      <c r="BF143"/>
      <c r="BG143"/>
      <c r="BH143"/>
      <c r="BI143"/>
      <c r="BJ143"/>
      <c r="BK143"/>
      <c r="BL143" t="inlineStr">
        <is>
          <t xml:space="preserve">Detta är en möblerad ettrumslägenheter i Lucero-området i Madrid, tillgänglig för hyra till studenter eller unga yrkesverksamma i åldern 18-33 år för minst 5 månader. Fastigheten är i gott skick med moderna utföranden, inklusive en 135 cm säng, skrivbord, rikligt med förvaringsutrymme och fullt utrustad kök.</t>
        </is>
      </c>
      <c r="BM143" t="inlineStr">
        <is>
          <t xml:space="preserve">storage, furnished</t>
        </is>
      </c>
      <c r="BN143"/>
    </row>
    <row r="144">
      <c r="A144" t="inlineStr">
        <is>
          <t xml:space="preserve">IDL-112397578</t>
        </is>
      </c>
      <c r="B144" t="inlineStr">
        <is>
          <t xml:space="preserve">Idealista</t>
        </is>
      </c>
      <c r="C144" t="inlineStr">
        <is>
          <t xml:space="preserve">112397578</t>
        </is>
      </c>
      <c r="D144" t="inlineStr">
        <is>
          <t xml:space="preserve">https://www.idealista.com/inmueble/112397578/</t>
        </is>
      </c>
      <c r="E144" t="inlineStr">
        <is>
          <t xml:space="preserve">2026-08-28</t>
        </is>
      </c>
      <c r="F144" t="inlineStr">
        <is>
          <t xml:space="preserve">2026-09-10</t>
        </is>
      </c>
      <c r="G144" t="inlineStr">
        <is>
          <t xml:space="preserve">New</t>
        </is>
      </c>
      <c r="H144" t="inlineStr">
        <is>
          <t xml:space="preserve">Flat / apartment in Calle de Robledo, 6, Valdeacederas, Madrid</t>
        </is>
      </c>
      <c r="I144" t="inlineStr">
        <is>
          <t xml:space="preserve">Rent</t>
        </is>
      </c>
      <c r="J144" t="inlineStr">
        <is>
          <t xml:space="preserve">Flat</t>
        </is>
      </c>
      <c r="K144" t="inlineStr">
        <is>
          <t xml:space="preserve">ES</t>
        </is>
      </c>
      <c r="L144"/>
      <c r="M144" t="inlineStr">
        <is>
          <t xml:space="preserve">Madrid</t>
        </is>
      </c>
      <c r="N144" t="inlineStr">
        <is>
          <t xml:space="preserve">Madrid</t>
        </is>
      </c>
      <c r="O144" t="inlineStr">
        <is>
          <t xml:space="preserve">Tetuán</t>
        </is>
      </c>
      <c r="P144"/>
      <c r="Q144" t="inlineStr">
        <is>
          <t xml:space="preserve">40.4641193</t>
        </is>
      </c>
      <c r="R144" t="inlineStr">
        <is>
          <t xml:space="preserve">-3.7043704</t>
        </is>
      </c>
      <c r="S144">
        <v>1200</v>
      </c>
      <c r="T144"/>
      <c r="U144">
        <f>IFERROR((S144-T144)/T144,"")</f>
      </c>
      <c r="V144">
        <v>49</v>
      </c>
      <c r="W144" t="inlineStr">
        <is>
          <t xml:space="preserve">35.00</t>
        </is>
      </c>
      <c r="X144"/>
      <c r="Y144"/>
      <c r="Z144">
        <f>IFERROR(S144/W144,"")</f>
      </c>
      <c r="AA144">
        <f>IFERROR(INDEX(04_Area_Stats!$C$5:$C$8,MATCH(N144,04_Area_Stats!$A$5:$A$8,0)),"")</f>
      </c>
      <c r="AB144">
        <f>IFERROR((Z144-AA144)/AA144,"")</f>
      </c>
      <c r="AC144">
        <v>1</v>
      </c>
      <c r="AD144">
        <v>1</v>
      </c>
      <c r="AE144"/>
      <c r="AF144"/>
      <c r="AG144" t="inlineStr">
        <is>
          <t xml:space="preserve">Good</t>
        </is>
      </c>
      <c r="AH144"/>
      <c r="AI144" t="inlineStr">
        <is>
          <t xml:space="preserve">N</t>
        </is>
      </c>
      <c r="AJ144"/>
      <c r="AK144"/>
      <c r="AL144" t="inlineStr">
        <is>
          <t xml:space="preserve">N</t>
        </is>
      </c>
      <c r="AM144"/>
      <c r="AN144"/>
      <c r="AO144"/>
      <c r="AP144" t="inlineStr">
        <is>
          <t xml:space="preserve">N</t>
        </is>
      </c>
      <c r="AQ144"/>
      <c r="AR144"/>
      <c r="AS144"/>
      <c r="AT144">
        <f>IFERROR(INDEX(04_Area_Stats!$E$5:$E$8,MATCH(N144,04_Area_Stats!$A$5:$A$8,0)),"")</f>
      </c>
      <c r="AU144">
        <f>IFERROR(ROUND(W144*AT144,0),"")</f>
      </c>
      <c r="AV144">
        <f>IFERROR(AU144*12/S144,"")</f>
      </c>
      <c r="AW144">
        <f>IFERROR(ROUND(100*(03_Assumptions!$B$18*MIN(AV144/03_Assumptions!$B$13,1)+03_Assumptions!$B$19*MIN(MAX(-AB144/0.25,0),1)+03_Assumptions!$B$20*IFERROR(INDEX(03_Assumptions!$B$28:$B$33,MATCH(AG144,03_Assumptions!$A$28:$A$33,0)),0.5)+03_Assumptions!$B$21*MIN(V144/180,1)+03_Assumptions!$B$22*(COUNTIF(AI144:AQ144,"Y")/9)),0),"")</f>
      </c>
      <c r="AX144"/>
      <c r="AY144"/>
      <c r="AZ144"/>
      <c r="BA144" t="inlineStr">
        <is>
          <t xml:space="preserve">https://img4.idealista.com/s/v1/yLv6QcFaPGY-ndqtd3fIzjn3dwgl4inLwTKbMiVSd6Ml4khBqGDIaJvI4s5m5JvBd86odz4Gd5v3dwYIoz6jDCUGegbI9Zuoyw?Expires=1788019255&amp;Signature=MEYCIQCEM1LW6Jq0u-uTKzRsu1ZE8XWDy75jkvNStxno395WpQIhAJU4cnhFmO9Dk0H8iBdmCwbYEwCYmEE5RQarweHX26Pr&amp;Key-Pair-Id=K20EOYVFELHOX5</t>
        </is>
      </c>
      <c r="BB144" t="inlineStr">
        <is>
          <t xml:space="preserve">0497148VK4709E</t>
        </is>
      </c>
      <c r="BC144">
        <v>1</v>
      </c>
      <c r="BD144"/>
      <c r="BE144">
        <v>0</v>
      </c>
      <c r="BF144"/>
      <c r="BG144"/>
      <c r="BH144"/>
      <c r="BI144"/>
      <c r="BJ144"/>
      <c r="BK144"/>
      <c r="BL144" t="inlineStr">
        <is>
          <t xml:space="preserve">Inga detaljer om fastigheten finns i denna beskrivning; det är en hyresplattforms policy- och bokningsinformationssida snarare än en fastighetsbeskrivning. Lägenhetens faktiska egenskaper, storlek och bekvämligheter är inte beskrivna.</t>
        </is>
      </c>
      <c r="BM144"/>
      <c r="BN144"/>
    </row>
    <row r="145">
      <c r="A145" t="inlineStr">
        <is>
          <t xml:space="preserve">IDL-112397609</t>
        </is>
      </c>
      <c r="B145" t="inlineStr">
        <is>
          <t xml:space="preserve">Idealista</t>
        </is>
      </c>
      <c r="C145" t="inlineStr">
        <is>
          <t xml:space="preserve">112397609</t>
        </is>
      </c>
      <c r="D145" t="inlineStr">
        <is>
          <t xml:space="preserve">https://www.idealista.com/inmueble/112397609/</t>
        </is>
      </c>
      <c r="E145" t="inlineStr">
        <is>
          <t xml:space="preserve">2026-08-28</t>
        </is>
      </c>
      <c r="F145" t="inlineStr">
        <is>
          <t xml:space="preserve">2026-09-10</t>
        </is>
      </c>
      <c r="G145" t="inlineStr">
        <is>
          <t xml:space="preserve">New</t>
        </is>
      </c>
      <c r="H145" t="inlineStr">
        <is>
          <t xml:space="preserve">Flat / apartment in Calle de Ricardo Ortiz, 72, Ventas, Madrid</t>
        </is>
      </c>
      <c r="I145" t="inlineStr">
        <is>
          <t xml:space="preserve">Rent</t>
        </is>
      </c>
      <c r="J145" t="inlineStr">
        <is>
          <t xml:space="preserve">Flat</t>
        </is>
      </c>
      <c r="K145" t="inlineStr">
        <is>
          <t xml:space="preserve">ES</t>
        </is>
      </c>
      <c r="L145"/>
      <c r="M145" t="inlineStr">
        <is>
          <t xml:space="preserve">Madrid</t>
        </is>
      </c>
      <c r="N145" t="inlineStr">
        <is>
          <t xml:space="preserve">Madrid</t>
        </is>
      </c>
      <c r="O145" t="inlineStr">
        <is>
          <t xml:space="preserve">Ciudad Lineal</t>
        </is>
      </c>
      <c r="P145"/>
      <c r="Q145" t="inlineStr">
        <is>
          <t xml:space="preserve">40.4258629</t>
        </is>
      </c>
      <c r="R145" t="inlineStr">
        <is>
          <t xml:space="preserve">-3.6590118</t>
        </is>
      </c>
      <c r="S145">
        <v>940</v>
      </c>
      <c r="T145"/>
      <c r="U145">
        <f>IFERROR((S145-T145)/T145,"")</f>
      </c>
      <c r="V145">
        <v>49</v>
      </c>
      <c r="W145" t="inlineStr">
        <is>
          <t xml:space="preserve">33.00</t>
        </is>
      </c>
      <c r="X145"/>
      <c r="Y145"/>
      <c r="Z145">
        <f>IFERROR(S145/W145,"")</f>
      </c>
      <c r="AA145">
        <f>IFERROR(INDEX(04_Area_Stats!$C$5:$C$8,MATCH(N145,04_Area_Stats!$A$5:$A$8,0)),"")</f>
      </c>
      <c r="AB145">
        <f>IFERROR((Z145-AA145)/AA145,"")</f>
      </c>
      <c r="AC145">
        <v>1</v>
      </c>
      <c r="AD145">
        <v>1</v>
      </c>
      <c r="AE145"/>
      <c r="AF145"/>
      <c r="AG145" t="inlineStr">
        <is>
          <t xml:space="preserve">Good</t>
        </is>
      </c>
      <c r="AH145"/>
      <c r="AI145" t="inlineStr">
        <is>
          <t xml:space="preserve">N</t>
        </is>
      </c>
      <c r="AJ145"/>
      <c r="AK145"/>
      <c r="AL145" t="inlineStr">
        <is>
          <t xml:space="preserve">N</t>
        </is>
      </c>
      <c r="AM145"/>
      <c r="AN145"/>
      <c r="AO145"/>
      <c r="AP145" t="inlineStr">
        <is>
          <t xml:space="preserve">N</t>
        </is>
      </c>
      <c r="AQ145"/>
      <c r="AR145"/>
      <c r="AS145"/>
      <c r="AT145">
        <f>IFERROR(INDEX(04_Area_Stats!$E$5:$E$8,MATCH(N145,04_Area_Stats!$A$5:$A$8,0)),"")</f>
      </c>
      <c r="AU145">
        <f>IFERROR(ROUND(W145*AT145,0),"")</f>
      </c>
      <c r="AV145">
        <f>IFERROR(AU145*12/S145,"")</f>
      </c>
      <c r="AW145">
        <f>IFERROR(ROUND(100*(03_Assumptions!$B$18*MIN(AV145/03_Assumptions!$B$13,1)+03_Assumptions!$B$19*MIN(MAX(-AB145/0.25,0),1)+03_Assumptions!$B$20*IFERROR(INDEX(03_Assumptions!$B$28:$B$33,MATCH(AG145,03_Assumptions!$A$28:$A$33,0)),0.5)+03_Assumptions!$B$21*MIN(V145/180,1)+03_Assumptions!$B$22*(COUNTIF(AI145:AQ145,"Y")/9)),0),"")</f>
      </c>
      <c r="AX145"/>
      <c r="AY145"/>
      <c r="AZ145"/>
      <c r="BA145" t="inlineStr">
        <is>
          <t xml:space="preserve">https://img4.idealista.com/s/v1/yLv6QcFaPGY-ndqtd3fIzjn3dwgl4inLwTKbMiVSd6Ml4khBqGDIaJvI4s5m5JvBd873d6ged3oIdwYIoz6jDAZ6CwzI9Zuoyw?Expires=1788019255&amp;Signature=MEUCIQC0BxXKsXa3ZKwFUDOBkl2Naubm~-kHsUGGPet82yy8LwIgP46HPGC~TIXR~jkImuTLfz4r6-SSbf407xzbiXN8Hm0_&amp;Key-Pair-Id=K20EOYVFELHOX5</t>
        </is>
      </c>
      <c r="BB145" t="inlineStr">
        <is>
          <t xml:space="preserve">4252539VK4745C</t>
        </is>
      </c>
      <c r="BC145">
        <v>1</v>
      </c>
      <c r="BD145"/>
      <c r="BE145">
        <v>0</v>
      </c>
      <c r="BF145"/>
      <c r="BG145"/>
      <c r="BH145"/>
      <c r="BI145"/>
      <c r="BJ145"/>
      <c r="BK145"/>
      <c r="BL145" t="inlineStr">
        <is>
          <t xml:space="preserve">Detta är en tillfällig uthyrning för studenter/unga yrkesverksamma i Madrids Ventas-område, tillgänglig från december för minsta 5-månadersvistelse (endast ålder 18–33). Annonsen ger omfattande information om området men innehåller ingen information om själva lägenheten—antal rum, storlek, skick eller bekvämligheter är helt ospecificerade.</t>
        </is>
      </c>
      <c r="BM145"/>
      <c r="BN145"/>
    </row>
    <row r="146">
      <c r="A146" t="inlineStr">
        <is>
          <t xml:space="preserve">IDL-112295979</t>
        </is>
      </c>
      <c r="B146" t="inlineStr">
        <is>
          <t xml:space="preserve">Idealista</t>
        </is>
      </c>
      <c r="C146" t="inlineStr">
        <is>
          <t xml:space="preserve">112295979</t>
        </is>
      </c>
      <c r="D146" t="inlineStr">
        <is>
          <t xml:space="preserve">https://www.idealista.com/inmueble/112295979/</t>
        </is>
      </c>
      <c r="E146" t="inlineStr">
        <is>
          <t xml:space="preserve">2026-08-28</t>
        </is>
      </c>
      <c r="F146" t="inlineStr">
        <is>
          <t xml:space="preserve">2026-09-10</t>
        </is>
      </c>
      <c r="G146" t="inlineStr">
        <is>
          <t xml:space="preserve">New</t>
        </is>
      </c>
      <c r="H146" t="inlineStr">
        <is>
          <t xml:space="preserve">Flat / apartment in Calle Mayor, 13, Sol, Madrid</t>
        </is>
      </c>
      <c r="I146" t="inlineStr">
        <is>
          <t xml:space="preserve">Rent</t>
        </is>
      </c>
      <c r="J146" t="inlineStr">
        <is>
          <t xml:space="preserve">Flat</t>
        </is>
      </c>
      <c r="K146" t="inlineStr">
        <is>
          <t xml:space="preserve">ES</t>
        </is>
      </c>
      <c r="L146"/>
      <c r="M146" t="inlineStr">
        <is>
          <t xml:space="preserve">Madrid</t>
        </is>
      </c>
      <c r="N146" t="inlineStr">
        <is>
          <t xml:space="preserve">Madrid</t>
        </is>
      </c>
      <c r="O146" t="inlineStr">
        <is>
          <t xml:space="preserve">Centro</t>
        </is>
      </c>
      <c r="P146"/>
      <c r="Q146" t="inlineStr">
        <is>
          <t xml:space="preserve">40.4162199</t>
        </is>
      </c>
      <c r="R146" t="inlineStr">
        <is>
          <t xml:space="preserve">-3.7061797</t>
        </is>
      </c>
      <c r="S146">
        <v>2700</v>
      </c>
      <c r="T146"/>
      <c r="U146">
        <f>IFERROR((S146-T146)/T146,"")</f>
      </c>
      <c r="V146">
        <v>49</v>
      </c>
      <c r="W146" t="inlineStr">
        <is>
          <t xml:space="preserve">42.00</t>
        </is>
      </c>
      <c r="X146"/>
      <c r="Y146"/>
      <c r="Z146">
        <f>IFERROR(S146/W146,"")</f>
      </c>
      <c r="AA146">
        <f>IFERROR(INDEX(04_Area_Stats!$C$5:$C$8,MATCH(N146,04_Area_Stats!$A$5:$A$8,0)),"")</f>
      </c>
      <c r="AB146">
        <f>IFERROR((Z146-AA146)/AA146,"")</f>
      </c>
      <c r="AC146">
        <v>1</v>
      </c>
      <c r="AD146">
        <v>1</v>
      </c>
      <c r="AE146"/>
      <c r="AF146"/>
      <c r="AG146" t="inlineStr">
        <is>
          <t xml:space="preserve">Good</t>
        </is>
      </c>
      <c r="AH146"/>
      <c r="AI146" t="inlineStr">
        <is>
          <t xml:space="preserve">Y</t>
        </is>
      </c>
      <c r="AJ146"/>
      <c r="AK146"/>
      <c r="AL146" t="inlineStr">
        <is>
          <t xml:space="preserve">N</t>
        </is>
      </c>
      <c r="AM146"/>
      <c r="AN146"/>
      <c r="AO146"/>
      <c r="AP146" t="inlineStr">
        <is>
          <t xml:space="preserve">N</t>
        </is>
      </c>
      <c r="AQ146"/>
      <c r="AR146"/>
      <c r="AS146"/>
      <c r="AT146">
        <f>IFERROR(INDEX(04_Area_Stats!$E$5:$E$8,MATCH(N146,04_Area_Stats!$A$5:$A$8,0)),"")</f>
      </c>
      <c r="AU146">
        <f>IFERROR(ROUND(W146*AT146,0),"")</f>
      </c>
      <c r="AV146">
        <f>IFERROR(AU146*12/S146,"")</f>
      </c>
      <c r="AW146">
        <f>IFERROR(ROUND(100*(03_Assumptions!$B$18*MIN(AV146/03_Assumptions!$B$13,1)+03_Assumptions!$B$19*MIN(MAX(-AB146/0.25,0),1)+03_Assumptions!$B$20*IFERROR(INDEX(03_Assumptions!$B$28:$B$33,MATCH(AG146,03_Assumptions!$A$28:$A$33,0)),0.5)+03_Assumptions!$B$21*MIN(V146/180,1)+03_Assumptions!$B$22*(COUNTIF(AI146:AQ146,"Y")/9)),0),"")</f>
      </c>
      <c r="AX146"/>
      <c r="AY146"/>
      <c r="AZ146"/>
      <c r="BA146" t="inlineStr">
        <is>
          <t xml:space="preserve">https://img4.idealista.com/s/v1/yLv6QcFaPGY-ndqtd3fIzjn3dwgl4inLwTKbMiVSd6Ml4khBqGDIaJvI4s5m5JvBd84edyUGdz56dwYIowwlgAyAJSXI9Zuoyw?Expires=1788019255&amp;Signature=MEUCIQD6raxfpvLFVYWLtULgsd7ViBPd53SlnsPL-eu-siQ97wIgWtyruEAwgCfpag2Xf~9YG8O8UnAfaNa0Zue4mBf4-b4_&amp;Key-Pair-Id=K20EOYVFELHOX5</t>
        </is>
      </c>
      <c r="BB146" t="inlineStr">
        <is>
          <t xml:space="preserve">0143507VK4704C</t>
        </is>
      </c>
      <c r="BC146">
        <v>1</v>
      </c>
      <c r="BD146"/>
      <c r="BE146">
        <v>0</v>
      </c>
      <c r="BF146"/>
      <c r="BG146"/>
      <c r="BH146"/>
      <c r="BI146"/>
      <c r="BJ146"/>
      <c r="BK146"/>
      <c r="BL146"/>
      <c r="BM146"/>
      <c r="BN146"/>
    </row>
    <row r="147">
      <c r="A147" t="inlineStr">
        <is>
          <t xml:space="preserve">IDL-112397596</t>
        </is>
      </c>
      <c r="B147" t="inlineStr">
        <is>
          <t xml:space="preserve">Idealista</t>
        </is>
      </c>
      <c r="C147" t="inlineStr">
        <is>
          <t xml:space="preserve">112397596</t>
        </is>
      </c>
      <c r="D147" t="inlineStr">
        <is>
          <t xml:space="preserve">https://www.idealista.com/inmueble/112397596/</t>
        </is>
      </c>
      <c r="E147" t="inlineStr">
        <is>
          <t xml:space="preserve">2026-08-28</t>
        </is>
      </c>
      <c r="F147" t="inlineStr">
        <is>
          <t xml:space="preserve">2026-09-10</t>
        </is>
      </c>
      <c r="G147" t="inlineStr">
        <is>
          <t xml:space="preserve">New</t>
        </is>
      </c>
      <c r="H147" t="inlineStr">
        <is>
          <t xml:space="preserve">Studio in Paseo de la Castellana Nn, Bernabéu-Hispanoamérica, Madrid</t>
        </is>
      </c>
      <c r="I147" t="inlineStr">
        <is>
          <t xml:space="preserve">Rent</t>
        </is>
      </c>
      <c r="J147" t="inlineStr">
        <is>
          <t xml:space="preserve">Studio</t>
        </is>
      </c>
      <c r="K147" t="inlineStr">
        <is>
          <t xml:space="preserve">ES</t>
        </is>
      </c>
      <c r="L147"/>
      <c r="M147" t="inlineStr">
        <is>
          <t xml:space="preserve">Madrid</t>
        </is>
      </c>
      <c r="N147" t="inlineStr">
        <is>
          <t xml:space="preserve">Madrid</t>
        </is>
      </c>
      <c r="O147" t="inlineStr">
        <is>
          <t xml:space="preserve">Chamartín</t>
        </is>
      </c>
      <c r="P147"/>
      <c r="Q147" t="inlineStr">
        <is>
          <t xml:space="preserve">40.4533402</t>
        </is>
      </c>
      <c r="R147" t="inlineStr">
        <is>
          <t xml:space="preserve">-3.6904765</t>
        </is>
      </c>
      <c r="S147">
        <v>1000</v>
      </c>
      <c r="T147"/>
      <c r="U147">
        <f>IFERROR((S147-T147)/T147,"")</f>
      </c>
      <c r="V147">
        <v>49</v>
      </c>
      <c r="W147" t="inlineStr">
        <is>
          <t xml:space="preserve">30.00</t>
        </is>
      </c>
      <c r="X147"/>
      <c r="Y147"/>
      <c r="Z147">
        <f>IFERROR(S147/W147,"")</f>
      </c>
      <c r="AA147">
        <f>IFERROR(INDEX(04_Area_Stats!$C$5:$C$8,MATCH(N147,04_Area_Stats!$A$5:$A$8,0)),"")</f>
      </c>
      <c r="AB147">
        <f>IFERROR((Z147-AA147)/AA147,"")</f>
      </c>
      <c r="AC147">
        <v>0</v>
      </c>
      <c r="AD147">
        <v>1</v>
      </c>
      <c r="AE147"/>
      <c r="AF147"/>
      <c r="AG147" t="inlineStr">
        <is>
          <t xml:space="preserve">Good</t>
        </is>
      </c>
      <c r="AH147"/>
      <c r="AI147" t="inlineStr">
        <is>
          <t xml:space="preserve">N</t>
        </is>
      </c>
      <c r="AJ147"/>
      <c r="AK147"/>
      <c r="AL147" t="inlineStr">
        <is>
          <t xml:space="preserve">N</t>
        </is>
      </c>
      <c r="AM147"/>
      <c r="AN147"/>
      <c r="AO147"/>
      <c r="AP147" t="inlineStr">
        <is>
          <t xml:space="preserve">N</t>
        </is>
      </c>
      <c r="AQ147" t="inlineStr">
        <is>
          <t xml:space="preserve">Y</t>
        </is>
      </c>
      <c r="AR147"/>
      <c r="AS147"/>
      <c r="AT147">
        <f>IFERROR(INDEX(04_Area_Stats!$E$5:$E$8,MATCH(N147,04_Area_Stats!$A$5:$A$8,0)),"")</f>
      </c>
      <c r="AU147">
        <f>IFERROR(ROUND(W147*AT147,0),"")</f>
      </c>
      <c r="AV147">
        <f>IFERROR(AU147*12/S147,"")</f>
      </c>
      <c r="AW147">
        <f>IFERROR(ROUND(100*(03_Assumptions!$B$18*MIN(AV147/03_Assumptions!$B$13,1)+03_Assumptions!$B$19*MIN(MAX(-AB147/0.25,0),1)+03_Assumptions!$B$20*IFERROR(INDEX(03_Assumptions!$B$28:$B$33,MATCH(AG147,03_Assumptions!$A$28:$A$33,0)),0.5)+03_Assumptions!$B$21*MIN(V147/180,1)+03_Assumptions!$B$22*(COUNTIF(AI147:AQ147,"Y")/9)),0),"")</f>
      </c>
      <c r="AX147"/>
      <c r="AY147"/>
      <c r="AZ147"/>
      <c r="BA147" t="inlineStr">
        <is>
          <t xml:space="preserve">https://img4.idealista.com/s/v1/yLv6QcFaPGY-ndqtd3fIzjn3dwgl4inLwTKbMiVSd6Ml4khBqGDIaJvI4s5m5JvBd6MMd4ALd3oLdwYIoz6jDCU-oz7I9Zuoyw?Expires=1788019255&amp;Signature=MEQCIGBGfWAukNQim-~ZEeOm4Chrjl0cd10J9Ddn8rOjQAT7AiBzHC2Z5OR6YcGiMwdjOZvzmsMlUEBJn1RolNT8hTaVyQ__&amp;Key-Pair-Id=K20EOYVFELHOX5</t>
        </is>
      </c>
      <c r="BB147"/>
      <c r="BC147">
        <v>1</v>
      </c>
      <c r="BD147"/>
      <c r="BE147">
        <v>0</v>
      </c>
      <c r="BF147"/>
      <c r="BG147"/>
      <c r="BH147"/>
      <c r="BI147"/>
      <c r="BJ147"/>
      <c r="BK147"/>
      <c r="BL147" t="inlineStr">
        <is>
          <t xml:space="preserve">Studio tillgänglig för hyra på medellång sikt på Paseo de la Castellana nära Chamartín-stationen, fullt möblerat med vardagsrum, utrustad kök och ett badrum. I gott skick på sjätte våningen med hiss; minsta hyresperiod är 5 månader, tillgänglig i december.</t>
        </is>
      </c>
      <c r="BM147" t="inlineStr">
        <is>
          <t xml:space="preserve">furnished</t>
        </is>
      </c>
      <c r="BN147"/>
    </row>
    <row r="148">
      <c r="A148" t="inlineStr">
        <is>
          <t xml:space="preserve">IDL-112397579</t>
        </is>
      </c>
      <c r="B148" t="inlineStr">
        <is>
          <t xml:space="preserve">Idealista</t>
        </is>
      </c>
      <c r="C148" t="inlineStr">
        <is>
          <t xml:space="preserve">112397579</t>
        </is>
      </c>
      <c r="D148" t="inlineStr">
        <is>
          <t xml:space="preserve">https://www.idealista.com/inmueble/112397579/</t>
        </is>
      </c>
      <c r="E148" t="inlineStr">
        <is>
          <t xml:space="preserve">2026-08-28</t>
        </is>
      </c>
      <c r="F148" t="inlineStr">
        <is>
          <t xml:space="preserve">2026-09-10</t>
        </is>
      </c>
      <c r="G148" t="inlineStr">
        <is>
          <t xml:space="preserve">New</t>
        </is>
      </c>
      <c r="H148" t="inlineStr">
        <is>
          <t xml:space="preserve">Flat / apartment in Calle Imperial, 1, Sol, Madrid</t>
        </is>
      </c>
      <c r="I148" t="inlineStr">
        <is>
          <t xml:space="preserve">Rent</t>
        </is>
      </c>
      <c r="J148" t="inlineStr">
        <is>
          <t xml:space="preserve">Flat</t>
        </is>
      </c>
      <c r="K148" t="inlineStr">
        <is>
          <t xml:space="preserve">ES</t>
        </is>
      </c>
      <c r="L148"/>
      <c r="M148" t="inlineStr">
        <is>
          <t xml:space="preserve">Madrid</t>
        </is>
      </c>
      <c r="N148" t="inlineStr">
        <is>
          <t xml:space="preserve">Madrid</t>
        </is>
      </c>
      <c r="O148" t="inlineStr">
        <is>
          <t xml:space="preserve">Centro</t>
        </is>
      </c>
      <c r="P148"/>
      <c r="Q148" t="inlineStr">
        <is>
          <t xml:space="preserve">40.4146646</t>
        </is>
      </c>
      <c r="R148" t="inlineStr">
        <is>
          <t xml:space="preserve">-3.7065990</t>
        </is>
      </c>
      <c r="S148">
        <v>1250</v>
      </c>
      <c r="T148"/>
      <c r="U148">
        <f>IFERROR((S148-T148)/T148,"")</f>
      </c>
      <c r="V148">
        <v>49</v>
      </c>
      <c r="W148" t="inlineStr">
        <is>
          <t xml:space="preserve">43.00</t>
        </is>
      </c>
      <c r="X148"/>
      <c r="Y148"/>
      <c r="Z148">
        <f>IFERROR(S148/W148,"")</f>
      </c>
      <c r="AA148">
        <f>IFERROR(INDEX(04_Area_Stats!$C$5:$C$8,MATCH(N148,04_Area_Stats!$A$5:$A$8,0)),"")</f>
      </c>
      <c r="AB148">
        <f>IFERROR((Z148-AA148)/AA148,"")</f>
      </c>
      <c r="AC148">
        <v>1</v>
      </c>
      <c r="AD148">
        <v>1</v>
      </c>
      <c r="AE148"/>
      <c r="AF148"/>
      <c r="AG148" t="inlineStr">
        <is>
          <t xml:space="preserve">Good</t>
        </is>
      </c>
      <c r="AH148"/>
      <c r="AI148" t="inlineStr">
        <is>
          <t xml:space="preserve">N</t>
        </is>
      </c>
      <c r="AJ148"/>
      <c r="AK148"/>
      <c r="AL148" t="inlineStr">
        <is>
          <t xml:space="preserve">N</t>
        </is>
      </c>
      <c r="AM148"/>
      <c r="AN148"/>
      <c r="AO148"/>
      <c r="AP148" t="inlineStr">
        <is>
          <t xml:space="preserve">N</t>
        </is>
      </c>
      <c r="AQ148"/>
      <c r="AR148"/>
      <c r="AS148"/>
      <c r="AT148">
        <f>IFERROR(INDEX(04_Area_Stats!$E$5:$E$8,MATCH(N148,04_Area_Stats!$A$5:$A$8,0)),"")</f>
      </c>
      <c r="AU148">
        <f>IFERROR(ROUND(W148*AT148,0),"")</f>
      </c>
      <c r="AV148">
        <f>IFERROR(AU148*12/S148,"")</f>
      </c>
      <c r="AW148">
        <f>IFERROR(ROUND(100*(03_Assumptions!$B$18*MIN(AV148/03_Assumptions!$B$13,1)+03_Assumptions!$B$19*MIN(MAX(-AB148/0.25,0),1)+03_Assumptions!$B$20*IFERROR(INDEX(03_Assumptions!$B$28:$B$33,MATCH(AG148,03_Assumptions!$A$28:$A$33,0)),0.5)+03_Assumptions!$B$21*MIN(V148/180,1)+03_Assumptions!$B$22*(COUNTIF(AI148:AQ148,"Y")/9)),0),"")</f>
      </c>
      <c r="AX148"/>
      <c r="AY148"/>
      <c r="AZ148"/>
      <c r="BA148" t="inlineStr">
        <is>
          <t xml:space="preserve">https://img4.idealista.com/s/v1/yLv6QcFaPGY-ndqtd3fIzjn3dwgl4inLwTKbMiVSd6Ml4khBqGDIaJvI4s5m5JvBd5s-d4Cbd9r3dwYIoz6jDCUGDAbI9Zuoyw?Expires=1788019255&amp;Signature=MEUCIQDudS6xHqAIv-aR8QXhgIL6XizWySlshDDqaOXS2NNBewIgaopJTY5-EQQOkltWppQMuAHgrNmYP90EU7GJNkGWEVM_&amp;Key-Pair-Id=K20EOYVFELHOX5</t>
        </is>
      </c>
      <c r="BB148"/>
      <c r="BC148">
        <v>1</v>
      </c>
      <c r="BD148"/>
      <c r="BE148">
        <v>0</v>
      </c>
      <c r="BF148"/>
      <c r="BG148"/>
      <c r="BH148"/>
      <c r="BI148"/>
      <c r="BJ148"/>
      <c r="BK148"/>
      <c r="BL148" t="inlineStr">
        <is>
          <t xml:space="preserve">Fullt möblerad lägenhet med ett sovrum i hjärtat av Madrid nära Plaza Mayor, tillgänglig för medellång-långsiktiga hyror från november i gott skick. Det främsta dragplåstret är det privilegierade centrala läget med balkongvy, även om det erbjuds genom en hyresplattform som kräver betydande initiala kostnader.</t>
        </is>
      </c>
      <c r="BM148"/>
      <c r="BN148"/>
    </row>
    <row r="149">
      <c r="A149" t="inlineStr">
        <is>
          <t xml:space="preserve">IDL-112397738</t>
        </is>
      </c>
      <c r="B149" t="inlineStr">
        <is>
          <t xml:space="preserve">Idealista</t>
        </is>
      </c>
      <c r="C149" t="inlineStr">
        <is>
          <t xml:space="preserve">112397738</t>
        </is>
      </c>
      <c r="D149" t="inlineStr">
        <is>
          <t xml:space="preserve">https://www.idealista.com/inmueble/112397738/</t>
        </is>
      </c>
      <c r="E149" t="inlineStr">
        <is>
          <t xml:space="preserve">2026-08-28</t>
        </is>
      </c>
      <c r="F149" t="inlineStr">
        <is>
          <t xml:space="preserve">2026-09-10</t>
        </is>
      </c>
      <c r="G149" t="inlineStr">
        <is>
          <t xml:space="preserve">New</t>
        </is>
      </c>
      <c r="H149" t="inlineStr">
        <is>
          <t xml:space="preserve">Flat / apartment in Calle de San Aquilino, 31, Ventilla-Almenara, Madrid</t>
        </is>
      </c>
      <c r="I149" t="inlineStr">
        <is>
          <t xml:space="preserve">Rent</t>
        </is>
      </c>
      <c r="J149" t="inlineStr">
        <is>
          <t xml:space="preserve">Flat</t>
        </is>
      </c>
      <c r="K149" t="inlineStr">
        <is>
          <t xml:space="preserve">ES</t>
        </is>
      </c>
      <c r="L149"/>
      <c r="M149" t="inlineStr">
        <is>
          <t xml:space="preserve">Madrid</t>
        </is>
      </c>
      <c r="N149" t="inlineStr">
        <is>
          <t xml:space="preserve">Madrid</t>
        </is>
      </c>
      <c r="O149" t="inlineStr">
        <is>
          <t xml:space="preserve">Tetuán</t>
        </is>
      </c>
      <c r="P149"/>
      <c r="Q149" t="inlineStr">
        <is>
          <t xml:space="preserve">40.4722443</t>
        </is>
      </c>
      <c r="R149" t="inlineStr">
        <is>
          <t xml:space="preserve">-3.6890511</t>
        </is>
      </c>
      <c r="S149">
        <v>2100</v>
      </c>
      <c r="T149"/>
      <c r="U149">
        <f>IFERROR((S149-T149)/T149,"")</f>
      </c>
      <c r="V149">
        <v>49</v>
      </c>
      <c r="W149" t="inlineStr">
        <is>
          <t xml:space="preserve">60.00</t>
        </is>
      </c>
      <c r="X149"/>
      <c r="Y149"/>
      <c r="Z149">
        <f>IFERROR(S149/W149,"")</f>
      </c>
      <c r="AA149">
        <f>IFERROR(INDEX(04_Area_Stats!$C$5:$C$8,MATCH(N149,04_Area_Stats!$A$5:$A$8,0)),"")</f>
      </c>
      <c r="AB149">
        <f>IFERROR((Z149-AA149)/AA149,"")</f>
      </c>
      <c r="AC149">
        <v>1</v>
      </c>
      <c r="AD149">
        <v>1</v>
      </c>
      <c r="AE149"/>
      <c r="AF149"/>
      <c r="AG149" t="inlineStr">
        <is>
          <t xml:space="preserve">Good</t>
        </is>
      </c>
      <c r="AH149"/>
      <c r="AI149" t="inlineStr">
        <is>
          <t xml:space="preserve">N</t>
        </is>
      </c>
      <c r="AJ149"/>
      <c r="AK149"/>
      <c r="AL149" t="inlineStr">
        <is>
          <t xml:space="preserve">N</t>
        </is>
      </c>
      <c r="AM149"/>
      <c r="AN149"/>
      <c r="AO149" t="inlineStr">
        <is>
          <t xml:space="preserve">N</t>
        </is>
      </c>
      <c r="AP149" t="inlineStr">
        <is>
          <t xml:space="preserve">N</t>
        </is>
      </c>
      <c r="AQ149" t="inlineStr">
        <is>
          <t xml:space="preserve">Y</t>
        </is>
      </c>
      <c r="AR149"/>
      <c r="AS149"/>
      <c r="AT149">
        <f>IFERROR(INDEX(04_Area_Stats!$E$5:$E$8,MATCH(N149,04_Area_Stats!$A$5:$A$8,0)),"")</f>
      </c>
      <c r="AU149">
        <f>IFERROR(ROUND(W149*AT149,0),"")</f>
      </c>
      <c r="AV149">
        <f>IFERROR(AU149*12/S149,"")</f>
      </c>
      <c r="AW149">
        <f>IFERROR(ROUND(100*(03_Assumptions!$B$18*MIN(AV149/03_Assumptions!$B$13,1)+03_Assumptions!$B$19*MIN(MAX(-AB149/0.25,0),1)+03_Assumptions!$B$20*IFERROR(INDEX(03_Assumptions!$B$28:$B$33,MATCH(AG149,03_Assumptions!$A$28:$A$33,0)),0.5)+03_Assumptions!$B$21*MIN(V149/180,1)+03_Assumptions!$B$22*(COUNTIF(AI149:AQ149,"Y")/9)),0),"")</f>
      </c>
      <c r="AX149"/>
      <c r="AY149"/>
      <c r="AZ149"/>
      <c r="BA149" t="inlineStr">
        <is>
          <t xml:space="preserve">https://img4.idealista.com/s/v1/yLv6QcFaPGY-ndqtd3fIzjn3dwgl4inLwTKbMiVSd6Ml4khBqGDIaJvI4s5m5JvBd84edyULd6ijdwYIoz6jDAgMCCXI9Zuoyw?Expires=1788019255&amp;Signature=MEUCIHHT8fnOTywB5JrFfX4FudM6cC5pHxvSmaxscAxiO-h2AiEAx3WqEEIAeyStkn06jRVjESC6RuByf3gv8kYP~OBXiZw_&amp;Key-Pair-Id=K20EOYVFELHOX5</t>
        </is>
      </c>
      <c r="BB149"/>
      <c r="BC149">
        <v>1</v>
      </c>
      <c r="BD149"/>
      <c r="BE149">
        <v>0</v>
      </c>
      <c r="BF149"/>
      <c r="BG149"/>
      <c r="BH149"/>
      <c r="BI149"/>
      <c r="BJ149"/>
      <c r="BK149"/>
      <c r="BL149" t="inlineStr">
        <is>
          <t xml:space="preserve">Fullständigt möblerad lägenhet med 1 sovrum och 1 badrum i Tetuáns stadsdel i Madrid, tillgänglig för medellång till långsiktig uthyrning med utmärkt kollektivtrafik och alla bekvämligheter. Fastigheten är rymlig, ljus, väl utrustad med luftkonditionering och värme, och ligger idealt nära större affärsdistrikt och stadstjänster.</t>
        </is>
      </c>
      <c r="BM149" t="inlineStr">
        <is>
          <t xml:space="preserve">furnished</t>
        </is>
      </c>
      <c r="BN149"/>
    </row>
    <row r="150">
      <c r="A150" t="inlineStr">
        <is>
          <t xml:space="preserve">IDL-112397743</t>
        </is>
      </c>
      <c r="B150" t="inlineStr">
        <is>
          <t xml:space="preserve">Idealista</t>
        </is>
      </c>
      <c r="C150" t="inlineStr">
        <is>
          <t xml:space="preserve">112397743</t>
        </is>
      </c>
      <c r="D150" t="inlineStr">
        <is>
          <t xml:space="preserve">https://www.idealista.com/inmueble/112397743/</t>
        </is>
      </c>
      <c r="E150" t="inlineStr">
        <is>
          <t xml:space="preserve">2026-08-28</t>
        </is>
      </c>
      <c r="F150" t="inlineStr">
        <is>
          <t xml:space="preserve">2026-09-10</t>
        </is>
      </c>
      <c r="G150" t="inlineStr">
        <is>
          <t xml:space="preserve">New</t>
        </is>
      </c>
      <c r="H150" t="inlineStr">
        <is>
          <t xml:space="preserve">Studio in Goya, Madrid</t>
        </is>
      </c>
      <c r="I150" t="inlineStr">
        <is>
          <t xml:space="preserve">Rent</t>
        </is>
      </c>
      <c r="J150" t="inlineStr">
        <is>
          <t xml:space="preserve">Studio</t>
        </is>
      </c>
      <c r="K150" t="inlineStr">
        <is>
          <t xml:space="preserve">ES</t>
        </is>
      </c>
      <c r="L150"/>
      <c r="M150" t="inlineStr">
        <is>
          <t xml:space="preserve">Madrid</t>
        </is>
      </c>
      <c r="N150" t="inlineStr">
        <is>
          <t xml:space="preserve">Madrid</t>
        </is>
      </c>
      <c r="O150" t="inlineStr">
        <is>
          <t xml:space="preserve">Barrio de Salamanca</t>
        </is>
      </c>
      <c r="P150"/>
      <c r="Q150" t="inlineStr">
        <is>
          <t xml:space="preserve">40.4230673</t>
        </is>
      </c>
      <c r="R150" t="inlineStr">
        <is>
          <t xml:space="preserve">-3.6758461</t>
        </is>
      </c>
      <c r="S150">
        <v>1100</v>
      </c>
      <c r="T150"/>
      <c r="U150">
        <f>IFERROR((S150-T150)/T150,"")</f>
      </c>
      <c r="V150">
        <v>49</v>
      </c>
      <c r="W150" t="inlineStr">
        <is>
          <t xml:space="preserve">30.00</t>
        </is>
      </c>
      <c r="X150"/>
      <c r="Y150"/>
      <c r="Z150">
        <f>IFERROR(S150/W150,"")</f>
      </c>
      <c r="AA150">
        <f>IFERROR(INDEX(04_Area_Stats!$C$5:$C$8,MATCH(N150,04_Area_Stats!$A$5:$A$8,0)),"")</f>
      </c>
      <c r="AB150">
        <f>IFERROR((Z150-AA150)/AA150,"")</f>
      </c>
      <c r="AC150">
        <v>0</v>
      </c>
      <c r="AD150">
        <v>1</v>
      </c>
      <c r="AE150"/>
      <c r="AF150"/>
      <c r="AG150" t="inlineStr">
        <is>
          <t xml:space="preserve">Good</t>
        </is>
      </c>
      <c r="AH150"/>
      <c r="AI150" t="inlineStr">
        <is>
          <t xml:space="preserve">N</t>
        </is>
      </c>
      <c r="AJ150"/>
      <c r="AK150"/>
      <c r="AL150" t="inlineStr">
        <is>
          <t xml:space="preserve">N</t>
        </is>
      </c>
      <c r="AM150"/>
      <c r="AN150"/>
      <c r="AO150"/>
      <c r="AP150" t="inlineStr">
        <is>
          <t xml:space="preserve">N</t>
        </is>
      </c>
      <c r="AQ150"/>
      <c r="AR150"/>
      <c r="AS150"/>
      <c r="AT150">
        <f>IFERROR(INDEX(04_Area_Stats!$E$5:$E$8,MATCH(N150,04_Area_Stats!$A$5:$A$8,0)),"")</f>
      </c>
      <c r="AU150">
        <f>IFERROR(ROUND(W150*AT150,0),"")</f>
      </c>
      <c r="AV150">
        <f>IFERROR(AU150*12/S150,"")</f>
      </c>
      <c r="AW150">
        <f>IFERROR(ROUND(100*(03_Assumptions!$B$18*MIN(AV150/03_Assumptions!$B$13,1)+03_Assumptions!$B$19*MIN(MAX(-AB150/0.25,0),1)+03_Assumptions!$B$20*IFERROR(INDEX(03_Assumptions!$B$28:$B$33,MATCH(AG150,03_Assumptions!$A$28:$A$33,0)),0.5)+03_Assumptions!$B$21*MIN(V150/180,1)+03_Assumptions!$B$22*(COUNTIF(AI150:AQ150,"Y")/9)),0),"")</f>
      </c>
      <c r="AX150"/>
      <c r="AY150"/>
      <c r="AZ150"/>
      <c r="BA150" t="inlineStr">
        <is>
          <t xml:space="preserve">https://img4.idealista.com/s/v1/yLv6QcFaPGY-ndqtd3fIzjn3dwgl4inLwTKbMiVSd6Ml4khBqGDIaJvI4s5m5JvBd5sId3qAdz6jdwYIoz6jDAgLDAzI9Zuoyw?Expires=1788019255&amp;Signature=MEQCIGy-ezO-HmaihTH6IeM8makyMfBa~JTX~fw9yTtX3dpqAiAxelTQpYPs3~XCasVTrYL1KElTdvg52K7xch8lY2sa7w__&amp;Key-Pair-Id=K20EOYVFELHOX5</t>
        </is>
      </c>
      <c r="BB150" t="inlineStr">
        <is>
          <t xml:space="preserve">2650719VK4725B0001RG</t>
        </is>
      </c>
      <c r="BC150">
        <v>1</v>
      </c>
      <c r="BD150"/>
      <c r="BE150">
        <v>0</v>
      </c>
      <c r="BF150"/>
      <c r="BG150"/>
      <c r="BH150"/>
      <c r="BI150"/>
      <c r="BJ150"/>
      <c r="BK150"/>
      <c r="BL150" t="inlineStr">
        <is>
          <t xml:space="preserve">Detta är en studio tillgänglig för medel- till långtidsuthyrning i Goyas område i Madrid från december. Annonsen fokuserar på hyresvillkor och hyresgästkrav snarare än på fastighetsegenskaper, med minimal fysisk beskrivning tillgänglig.</t>
        </is>
      </c>
      <c r="BM150"/>
      <c r="BN150"/>
    </row>
    <row r="151">
      <c r="A151" t="inlineStr">
        <is>
          <t xml:space="preserve">IDL-112397641</t>
        </is>
      </c>
      <c r="B151" t="inlineStr">
        <is>
          <t xml:space="preserve">Idealista</t>
        </is>
      </c>
      <c r="C151" t="inlineStr">
        <is>
          <t xml:space="preserve">112397641</t>
        </is>
      </c>
      <c r="D151" t="inlineStr">
        <is>
          <t xml:space="preserve">https://www.idealista.com/inmueble/112397641/</t>
        </is>
      </c>
      <c r="E151" t="inlineStr">
        <is>
          <t xml:space="preserve">2026-08-28</t>
        </is>
      </c>
      <c r="F151" t="inlineStr">
        <is>
          <t xml:space="preserve">2026-09-10</t>
        </is>
      </c>
      <c r="G151" t="inlineStr">
        <is>
          <t xml:space="preserve">New</t>
        </is>
      </c>
      <c r="H151" t="inlineStr">
        <is>
          <t xml:space="preserve">Flat / apartment in Calle de los Hermanos Machado, 12, Ventas, Madrid</t>
        </is>
      </c>
      <c r="I151" t="inlineStr">
        <is>
          <t xml:space="preserve">Rent</t>
        </is>
      </c>
      <c r="J151" t="inlineStr">
        <is>
          <t xml:space="preserve">Flat</t>
        </is>
      </c>
      <c r="K151" t="inlineStr">
        <is>
          <t xml:space="preserve">ES</t>
        </is>
      </c>
      <c r="L151"/>
      <c r="M151" t="inlineStr">
        <is>
          <t xml:space="preserve">Madrid</t>
        </is>
      </c>
      <c r="N151" t="inlineStr">
        <is>
          <t xml:space="preserve">Madrid</t>
        </is>
      </c>
      <c r="O151" t="inlineStr">
        <is>
          <t xml:space="preserve">Ciudad Lineal</t>
        </is>
      </c>
      <c r="P151"/>
      <c r="Q151" t="inlineStr">
        <is>
          <t xml:space="preserve">40.4323244</t>
        </is>
      </c>
      <c r="R151" t="inlineStr">
        <is>
          <t xml:space="preserve">-3.6494608</t>
        </is>
      </c>
      <c r="S151">
        <v>2500</v>
      </c>
      <c r="T151"/>
      <c r="U151">
        <f>IFERROR((S151-T151)/T151,"")</f>
      </c>
      <c r="V151">
        <v>49</v>
      </c>
      <c r="W151" t="inlineStr">
        <is>
          <t xml:space="preserve">119.00</t>
        </is>
      </c>
      <c r="X151"/>
      <c r="Y151"/>
      <c r="Z151">
        <f>IFERROR(S151/W151,"")</f>
      </c>
      <c r="AA151">
        <f>IFERROR(INDEX(04_Area_Stats!$C$5:$C$8,MATCH(N151,04_Area_Stats!$A$5:$A$8,0)),"")</f>
      </c>
      <c r="AB151">
        <f>IFERROR((Z151-AA151)/AA151,"")</f>
      </c>
      <c r="AC151">
        <v>2</v>
      </c>
      <c r="AD151">
        <v>2</v>
      </c>
      <c r="AE151"/>
      <c r="AF151"/>
      <c r="AG151" t="inlineStr">
        <is>
          <t xml:space="preserve">Good</t>
        </is>
      </c>
      <c r="AH151"/>
      <c r="AI151" t="inlineStr">
        <is>
          <t xml:space="preserve">N</t>
        </is>
      </c>
      <c r="AJ151"/>
      <c r="AK151" t="inlineStr">
        <is>
          <t xml:space="preserve">N</t>
        </is>
      </c>
      <c r="AL151" t="inlineStr">
        <is>
          <t xml:space="preserve">N</t>
        </is>
      </c>
      <c r="AM151"/>
      <c r="AN151" t="inlineStr">
        <is>
          <t xml:space="preserve">Y</t>
        </is>
      </c>
      <c r="AO151" t="inlineStr">
        <is>
          <t xml:space="preserve">N</t>
        </is>
      </c>
      <c r="AP151" t="inlineStr">
        <is>
          <t xml:space="preserve">N</t>
        </is>
      </c>
      <c r="AQ151" t="inlineStr">
        <is>
          <t xml:space="preserve">Y</t>
        </is>
      </c>
      <c r="AR151"/>
      <c r="AS151"/>
      <c r="AT151">
        <f>IFERROR(INDEX(04_Area_Stats!$E$5:$E$8,MATCH(N151,04_Area_Stats!$A$5:$A$8,0)),"")</f>
      </c>
      <c r="AU151">
        <f>IFERROR(ROUND(W151*AT151,0),"")</f>
      </c>
      <c r="AV151">
        <f>IFERROR(AU151*12/S151,"")</f>
      </c>
      <c r="AW151">
        <f>IFERROR(ROUND(100*(03_Assumptions!$B$18*MIN(AV151/03_Assumptions!$B$13,1)+03_Assumptions!$B$19*MIN(MAX(-AB151/0.25,0),1)+03_Assumptions!$B$20*IFERROR(INDEX(03_Assumptions!$B$28:$B$33,MATCH(AG151,03_Assumptions!$A$28:$A$33,0)),0.5)+03_Assumptions!$B$21*MIN(V151/180,1)+03_Assumptions!$B$22*(COUNTIF(AI151:AQ151,"Y")/9)),0),"")</f>
      </c>
      <c r="AX151"/>
      <c r="AY151"/>
      <c r="AZ151"/>
      <c r="BA151" t="inlineStr">
        <is>
          <t xml:space="preserve">https://img4.idealista.com/s/v1/yLv6QcFaPGY-ndqtd3fIzjn3dwgl4inLwTKbMiVSd6Ml4khBqGDIaJvI4s5m5JvBdx4ld7XOd6PadwYIoz6jDHolBoDI9Zuoyw?Expires=1788019255&amp;Signature=MEYCIQDTIJY2bJjNwuDur6aiT0RMiIGpkFT4oTgHoP19pI4znQIhAOIXB9O~7jTD0Y8y-0FiKn~fQEz~C99ZVsbBNLe1c-AB&amp;Key-Pair-Id=K20EOYVFELHOX5</t>
        </is>
      </c>
      <c r="BB151" t="inlineStr">
        <is>
          <t xml:space="preserve">5061206VK4756A</t>
        </is>
      </c>
      <c r="BC151">
        <v>1</v>
      </c>
      <c r="BD151"/>
      <c r="BE151">
        <v>0</v>
      </c>
      <c r="BF151"/>
      <c r="BG151"/>
      <c r="BH151"/>
      <c r="BI151"/>
      <c r="BJ151"/>
      <c r="BK151"/>
      <c r="BL151" t="inlineStr">
        <is>
          <t xml:space="preserve">Modernt möblerat temporärt hyresbostad på två sovrum och två badrum i Madrids Ciudad Lineal-område i utmärkt skick med gemensamma faciliteter inklusive pool och hiss. Lägenheten är rymlig och ljus med fullt utrustad kök, luftkonditionering och utmärkta transportförbindelser till centrala Madrid.</t>
        </is>
      </c>
      <c r="BM151" t="inlineStr">
        <is>
          <t xml:space="preserve">garden, storage, furnished</t>
        </is>
      </c>
      <c r="BN151"/>
    </row>
    <row r="152">
      <c r="A152" t="inlineStr">
        <is>
          <t xml:space="preserve">IDL-112397622</t>
        </is>
      </c>
      <c r="B152" t="inlineStr">
        <is>
          <t xml:space="preserve">Idealista</t>
        </is>
      </c>
      <c r="C152" t="inlineStr">
        <is>
          <t xml:space="preserve">112397622</t>
        </is>
      </c>
      <c r="D152" t="inlineStr">
        <is>
          <t xml:space="preserve">https://www.idealista.com/inmueble/112397622/</t>
        </is>
      </c>
      <c r="E152" t="inlineStr">
        <is>
          <t xml:space="preserve">2026-08-28</t>
        </is>
      </c>
      <c r="F152" t="inlineStr">
        <is>
          <t xml:space="preserve">2026-09-10</t>
        </is>
      </c>
      <c r="G152" t="inlineStr">
        <is>
          <t xml:space="preserve">New</t>
        </is>
      </c>
      <c r="H152" t="inlineStr">
        <is>
          <t xml:space="preserve">Studio in Calle de San Marcos Nn, Chueca-Justicia, Madrid</t>
        </is>
      </c>
      <c r="I152" t="inlineStr">
        <is>
          <t xml:space="preserve">Rent</t>
        </is>
      </c>
      <c r="J152" t="inlineStr">
        <is>
          <t xml:space="preserve">Studio</t>
        </is>
      </c>
      <c r="K152" t="inlineStr">
        <is>
          <t xml:space="preserve">ES</t>
        </is>
      </c>
      <c r="L152"/>
      <c r="M152" t="inlineStr">
        <is>
          <t xml:space="preserve">Madrid</t>
        </is>
      </c>
      <c r="N152" t="inlineStr">
        <is>
          <t xml:space="preserve">Madrid</t>
        </is>
      </c>
      <c r="O152" t="inlineStr">
        <is>
          <t xml:space="preserve">Centro</t>
        </is>
      </c>
      <c r="P152"/>
      <c r="Q152" t="inlineStr">
        <is>
          <t xml:space="preserve">40.4212843</t>
        </is>
      </c>
      <c r="R152" t="inlineStr">
        <is>
          <t xml:space="preserve">-3.6978819</t>
        </is>
      </c>
      <c r="S152">
        <v>1750</v>
      </c>
      <c r="T152"/>
      <c r="U152">
        <f>IFERROR((S152-T152)/T152,"")</f>
      </c>
      <c r="V152">
        <v>49</v>
      </c>
      <c r="W152" t="inlineStr">
        <is>
          <t xml:space="preserve">35.00</t>
        </is>
      </c>
      <c r="X152"/>
      <c r="Y152"/>
      <c r="Z152">
        <f>IFERROR(S152/W152,"")</f>
      </c>
      <c r="AA152">
        <f>IFERROR(INDEX(04_Area_Stats!$C$5:$C$8,MATCH(N152,04_Area_Stats!$A$5:$A$8,0)),"")</f>
      </c>
      <c r="AB152">
        <f>IFERROR((Z152-AA152)/AA152,"")</f>
      </c>
      <c r="AC152">
        <v>0</v>
      </c>
      <c r="AD152">
        <v>1</v>
      </c>
      <c r="AE152"/>
      <c r="AF152"/>
      <c r="AG152" t="inlineStr">
        <is>
          <t xml:space="preserve">Good</t>
        </is>
      </c>
      <c r="AH152"/>
      <c r="AI152" t="inlineStr">
        <is>
          <t xml:space="preserve">N</t>
        </is>
      </c>
      <c r="AJ152"/>
      <c r="AK152"/>
      <c r="AL152" t="inlineStr">
        <is>
          <t xml:space="preserve">N</t>
        </is>
      </c>
      <c r="AM152"/>
      <c r="AN152"/>
      <c r="AO152"/>
      <c r="AP152" t="inlineStr">
        <is>
          <t xml:space="preserve">N</t>
        </is>
      </c>
      <c r="AQ152"/>
      <c r="AR152"/>
      <c r="AS152"/>
      <c r="AT152">
        <f>IFERROR(INDEX(04_Area_Stats!$E$5:$E$8,MATCH(N152,04_Area_Stats!$A$5:$A$8,0)),"")</f>
      </c>
      <c r="AU152">
        <f>IFERROR(ROUND(W152*AT152,0),"")</f>
      </c>
      <c r="AV152">
        <f>IFERROR(AU152*12/S152,"")</f>
      </c>
      <c r="AW152">
        <f>IFERROR(ROUND(100*(03_Assumptions!$B$18*MIN(AV152/03_Assumptions!$B$13,1)+03_Assumptions!$B$19*MIN(MAX(-AB152/0.25,0),1)+03_Assumptions!$B$20*IFERROR(INDEX(03_Assumptions!$B$28:$B$33,MATCH(AG152,03_Assumptions!$A$28:$A$33,0)),0.5)+03_Assumptions!$B$21*MIN(V152/180,1)+03_Assumptions!$B$22*(COUNTIF(AI152:AQ152,"Y")/9)),0),"")</f>
      </c>
      <c r="AX152"/>
      <c r="AY152"/>
      <c r="AZ152"/>
      <c r="BA152" t="inlineStr">
        <is>
          <t xml:space="preserve">https://img4.idealista.com/s/v1/yLv6QcFaPGY-ndqtd3fIzjn3dwgl4inLwTKbMiVSd6Ml4khBqGDIaJvI4s5m5JvBd3oed5s-dwg-dwYIoz6jDAYLegzI9Zuoyw?Expires=1788019255&amp;Signature=MEYCIQCG~GasHCZR5CLTbc79gmCVVraEq~FPZ8lFMq5aH9s6nAIhANKRrWostfswgviDJOPAQTTUNAD0Vjt1nomUu04jIV72&amp;Key-Pair-Id=K20EOYVFELHOX5</t>
        </is>
      </c>
      <c r="BB152"/>
      <c r="BC152">
        <v>1</v>
      </c>
      <c r="BD152"/>
      <c r="BE152">
        <v>0</v>
      </c>
      <c r="BF152"/>
      <c r="BG152"/>
      <c r="BH152"/>
      <c r="BI152"/>
      <c r="BJ152"/>
      <c r="BK152"/>
      <c r="BL152" t="inlineStr">
        <is>
          <t xml:space="preserve">En 35 m² stor studioapartment tillgänglig för temporär uthyrning i Madrids Chueca-Justicia-område med väg och gemenskapsavgifter inkluderade. Minimal information om skick, bekvämligheter eller möblering tillhandahålls.</t>
        </is>
      </c>
      <c r="BM152"/>
      <c r="BN152"/>
    </row>
    <row r="153">
      <c r="A153" t="inlineStr">
        <is>
          <t xml:space="preserve">IDL-112397564</t>
        </is>
      </c>
      <c r="B153" t="inlineStr">
        <is>
          <t xml:space="preserve">Idealista</t>
        </is>
      </c>
      <c r="C153" t="inlineStr">
        <is>
          <t xml:space="preserve">112397564</t>
        </is>
      </c>
      <c r="D153" t="inlineStr">
        <is>
          <t xml:space="preserve">https://www.idealista.com/inmueble/112397564/</t>
        </is>
      </c>
      <c r="E153" t="inlineStr">
        <is>
          <t xml:space="preserve">2026-08-28</t>
        </is>
      </c>
      <c r="F153" t="inlineStr">
        <is>
          <t xml:space="preserve">2026-09-10</t>
        </is>
      </c>
      <c r="G153" t="inlineStr">
        <is>
          <t xml:space="preserve">New</t>
        </is>
      </c>
      <c r="H153" t="inlineStr">
        <is>
          <t xml:space="preserve">Flat / apartment in Calle de la Madera, 28, Malasaña-Universidad, Madrid</t>
        </is>
      </c>
      <c r="I153" t="inlineStr">
        <is>
          <t xml:space="preserve">Rent</t>
        </is>
      </c>
      <c r="J153" t="inlineStr">
        <is>
          <t xml:space="preserve">Flat</t>
        </is>
      </c>
      <c r="K153" t="inlineStr">
        <is>
          <t xml:space="preserve">ES</t>
        </is>
      </c>
      <c r="L153"/>
      <c r="M153" t="inlineStr">
        <is>
          <t xml:space="preserve">Madrid</t>
        </is>
      </c>
      <c r="N153" t="inlineStr">
        <is>
          <t xml:space="preserve">Madrid</t>
        </is>
      </c>
      <c r="O153" t="inlineStr">
        <is>
          <t xml:space="preserve">Centro</t>
        </is>
      </c>
      <c r="P153"/>
      <c r="Q153" t="inlineStr">
        <is>
          <t xml:space="preserve">40.4238308</t>
        </is>
      </c>
      <c r="R153" t="inlineStr">
        <is>
          <t xml:space="preserve">-3.7037526</t>
        </is>
      </c>
      <c r="S153">
        <v>1800</v>
      </c>
      <c r="T153"/>
      <c r="U153">
        <f>IFERROR((S153-T153)/T153,"")</f>
      </c>
      <c r="V153">
        <v>49</v>
      </c>
      <c r="W153" t="inlineStr">
        <is>
          <t xml:space="preserve">50.00</t>
        </is>
      </c>
      <c r="X153"/>
      <c r="Y153"/>
      <c r="Z153">
        <f>IFERROR(S153/W153,"")</f>
      </c>
      <c r="AA153">
        <f>IFERROR(INDEX(04_Area_Stats!$C$5:$C$8,MATCH(N153,04_Area_Stats!$A$5:$A$8,0)),"")</f>
      </c>
      <c r="AB153">
        <f>IFERROR((Z153-AA153)/AA153,"")</f>
      </c>
      <c r="AC153">
        <v>1</v>
      </c>
      <c r="AD153">
        <v>1</v>
      </c>
      <c r="AE153" t="inlineStr">
        <is>
          <t xml:space="preserve">3</t>
        </is>
      </c>
      <c r="AF153"/>
      <c r="AG153" t="inlineStr">
        <is>
          <t xml:space="preserve">Good</t>
        </is>
      </c>
      <c r="AH153"/>
      <c r="AI153" t="inlineStr">
        <is>
          <t xml:space="preserve">Y</t>
        </is>
      </c>
      <c r="AJ153" t="inlineStr">
        <is>
          <t xml:space="preserve">N</t>
        </is>
      </c>
      <c r="AK153" t="inlineStr">
        <is>
          <t xml:space="preserve">N</t>
        </is>
      </c>
      <c r="AL153" t="inlineStr">
        <is>
          <t xml:space="preserve">N</t>
        </is>
      </c>
      <c r="AM153"/>
      <c r="AN153" t="inlineStr">
        <is>
          <t xml:space="preserve">Y</t>
        </is>
      </c>
      <c r="AO153" t="inlineStr">
        <is>
          <t xml:space="preserve">N</t>
        </is>
      </c>
      <c r="AP153" t="inlineStr">
        <is>
          <t xml:space="preserve">N</t>
        </is>
      </c>
      <c r="AQ153" t="inlineStr">
        <is>
          <t xml:space="preserve">Y</t>
        </is>
      </c>
      <c r="AR153"/>
      <c r="AS153"/>
      <c r="AT153">
        <f>IFERROR(INDEX(04_Area_Stats!$E$5:$E$8,MATCH(N153,04_Area_Stats!$A$5:$A$8,0)),"")</f>
      </c>
      <c r="AU153">
        <f>IFERROR(ROUND(W153*AT153,0),"")</f>
      </c>
      <c r="AV153">
        <f>IFERROR(AU153*12/S153,"")</f>
      </c>
      <c r="AW153">
        <f>IFERROR(ROUND(100*(03_Assumptions!$B$18*MIN(AV153/03_Assumptions!$B$13,1)+03_Assumptions!$B$19*MIN(MAX(-AB153/0.25,0),1)+03_Assumptions!$B$20*IFERROR(INDEX(03_Assumptions!$B$28:$B$33,MATCH(AG153,03_Assumptions!$A$28:$A$33,0)),0.5)+03_Assumptions!$B$21*MIN(V153/180,1)+03_Assumptions!$B$22*(COUNTIF(AI153:AQ153,"Y")/9)),0),"")</f>
      </c>
      <c r="AX153"/>
      <c r="AY153"/>
      <c r="AZ153"/>
      <c r="BA153" t="inlineStr">
        <is>
          <t xml:space="preserve">https://img4.idealista.com/s/v1/yLv6QcFaPGY-ndqtd3fIzjn3dwgl4inLwTKbMiVSd6Ml4khBqGDIaJvI4s5m5JvBd6ibdwYLd6MGdwYIoz6jDCUlJffI9Zuoyw?Expires=1788019255&amp;Signature=MEQCIANUm61nSk0VxvOo527lO-hf8A7b-9HsYkv9HK4RbZeIAiAf0ZzWpitMQpu~DjLypGY653JWNMQHCg-pU0~B7ZBKvw__&amp;Key-Pair-Id=K20EOYVFELHOX5</t>
        </is>
      </c>
      <c r="BB153" t="inlineStr">
        <is>
          <t xml:space="preserve">0452121VK4705A</t>
        </is>
      </c>
      <c r="BC153">
        <v>1</v>
      </c>
      <c r="BD153"/>
      <c r="BE153">
        <v>0</v>
      </c>
      <c r="BF153"/>
      <c r="BG153"/>
      <c r="BH153"/>
      <c r="BI153"/>
      <c r="BJ153"/>
      <c r="BK153"/>
      <c r="BL153" t="inlineStr">
        <is>
          <t xml:space="preserve">En väl möblerad ettrumslägenhet i Madrids livliga Malasaña-området, tillgänglig för medel- till långtidsuthyrning från november på tredje våningen med balkongaccess och hiss. Modernt och fräscht interiör med fullt utrustad amerikansk kök, bäddsofa och utmärkta kollektivtrafikförbindelser för att utforska staden.</t>
        </is>
      </c>
      <c r="BM153" t="inlineStr">
        <is>
          <t xml:space="preserve">floor, terrace, balcony, garden, storage, furnished</t>
        </is>
      </c>
      <c r="BN153"/>
    </row>
    <row r="154">
      <c r="A154" t="inlineStr">
        <is>
          <t xml:space="preserve">IDL-112397518</t>
        </is>
      </c>
      <c r="B154" t="inlineStr">
        <is>
          <t xml:space="preserve">Idealista</t>
        </is>
      </c>
      <c r="C154" t="inlineStr">
        <is>
          <t xml:space="preserve">112397518</t>
        </is>
      </c>
      <c r="D154" t="inlineStr">
        <is>
          <t xml:space="preserve">https://www.idealista.com/inmueble/112397518/</t>
        </is>
      </c>
      <c r="E154" t="inlineStr">
        <is>
          <t xml:space="preserve">2026-08-28</t>
        </is>
      </c>
      <c r="F154" t="inlineStr">
        <is>
          <t xml:space="preserve">2026-09-10</t>
        </is>
      </c>
      <c r="G154" t="inlineStr">
        <is>
          <t xml:space="preserve">New</t>
        </is>
      </c>
      <c r="H154" t="inlineStr">
        <is>
          <t xml:space="preserve">Flat / apartment in Calle de Guillermo de Osma, 4, Chopera, Madrid</t>
        </is>
      </c>
      <c r="I154" t="inlineStr">
        <is>
          <t xml:space="preserve">Rent</t>
        </is>
      </c>
      <c r="J154" t="inlineStr">
        <is>
          <t xml:space="preserve">Flat</t>
        </is>
      </c>
      <c r="K154" t="inlineStr">
        <is>
          <t xml:space="preserve">ES</t>
        </is>
      </c>
      <c r="L154"/>
      <c r="M154" t="inlineStr">
        <is>
          <t xml:space="preserve">Madrid</t>
        </is>
      </c>
      <c r="N154" t="inlineStr">
        <is>
          <t xml:space="preserve">Madrid</t>
        </is>
      </c>
      <c r="O154" t="inlineStr">
        <is>
          <t xml:space="preserve">Arganzuela</t>
        </is>
      </c>
      <c r="P154"/>
      <c r="Q154" t="inlineStr">
        <is>
          <t xml:space="preserve">40.3943072</t>
        </is>
      </c>
      <c r="R154" t="inlineStr">
        <is>
          <t xml:space="preserve">-3.6956670</t>
        </is>
      </c>
      <c r="S154">
        <v>2200</v>
      </c>
      <c r="T154"/>
      <c r="U154">
        <f>IFERROR((S154-T154)/T154,"")</f>
      </c>
      <c r="V154">
        <v>49</v>
      </c>
      <c r="W154" t="inlineStr">
        <is>
          <t xml:space="preserve">50.00</t>
        </is>
      </c>
      <c r="X154"/>
      <c r="Y154"/>
      <c r="Z154">
        <f>IFERROR(S154/W154,"")</f>
      </c>
      <c r="AA154">
        <f>IFERROR(INDEX(04_Area_Stats!$C$5:$C$8,MATCH(N154,04_Area_Stats!$A$5:$A$8,0)),"")</f>
      </c>
      <c r="AB154">
        <f>IFERROR((Z154-AA154)/AA154,"")</f>
      </c>
      <c r="AC154">
        <v>1</v>
      </c>
      <c r="AD154">
        <v>1</v>
      </c>
      <c r="AE154"/>
      <c r="AF154"/>
      <c r="AG154" t="inlineStr">
        <is>
          <t xml:space="preserve">Good</t>
        </is>
      </c>
      <c r="AH154"/>
      <c r="AI154" t="inlineStr">
        <is>
          <t xml:space="preserve">Y</t>
        </is>
      </c>
      <c r="AJ154"/>
      <c r="AK154"/>
      <c r="AL154" t="inlineStr">
        <is>
          <t xml:space="preserve">N</t>
        </is>
      </c>
      <c r="AM154"/>
      <c r="AN154" t="inlineStr">
        <is>
          <t xml:space="preserve">Y</t>
        </is>
      </c>
      <c r="AO154"/>
      <c r="AP154" t="inlineStr">
        <is>
          <t xml:space="preserve">N</t>
        </is>
      </c>
      <c r="AQ154" t="inlineStr">
        <is>
          <t xml:space="preserve">Y</t>
        </is>
      </c>
      <c r="AR154"/>
      <c r="AS154"/>
      <c r="AT154">
        <f>IFERROR(INDEX(04_Area_Stats!$E$5:$E$8,MATCH(N154,04_Area_Stats!$A$5:$A$8,0)),"")</f>
      </c>
      <c r="AU154">
        <f>IFERROR(ROUND(W154*AT154,0),"")</f>
      </c>
      <c r="AV154">
        <f>IFERROR(AU154*12/S154,"")</f>
      </c>
      <c r="AW154">
        <f>IFERROR(ROUND(100*(03_Assumptions!$B$18*MIN(AV154/03_Assumptions!$B$13,1)+03_Assumptions!$B$19*MIN(MAX(-AB154/0.25,0),1)+03_Assumptions!$B$20*IFERROR(INDEX(03_Assumptions!$B$28:$B$33,MATCH(AG154,03_Assumptions!$A$28:$A$33,0)),0.5)+03_Assumptions!$B$21*MIN(V154/180,1)+03_Assumptions!$B$22*(COUNTIF(AI154:AQ154,"Y")/9)),0),"")</f>
      </c>
      <c r="AX154"/>
      <c r="AY154"/>
      <c r="AZ154"/>
      <c r="BA154" t="inlineStr">
        <is>
          <t xml:space="preserve">https://img4.idealista.com/s/v1/yLv6QcFaPGY-ndqtd3fIzjn3dwgl4inLwTKbMiVSd6Ml4khBqGDIaJvI4s5m5JvBd4Cjdz61d3oMdwYIoz6jCD6Aej7I9Zuoyw?Expires=1788019255&amp;Signature=MEUCIQD3bRBxjq~wfad6Ivs43GCuXBCsfFMBgJhXgVgygQxzDAIgKCQ9QyHlW1KWGFU3rEaDjG0uErQ3DGqCXsPBgYDOH-4_&amp;Key-Pair-Id=K20EOYVFELHOX5</t>
        </is>
      </c>
      <c r="BB154" t="inlineStr">
        <is>
          <t xml:space="preserve">0920815VK4702B</t>
        </is>
      </c>
      <c r="BC154">
        <v>1</v>
      </c>
      <c r="BD154"/>
      <c r="BE154">
        <v>0</v>
      </c>
      <c r="BF154"/>
      <c r="BG154"/>
      <c r="BH154"/>
      <c r="BI154"/>
      <c r="BJ154"/>
      <c r="BK154"/>
      <c r="BL154" t="inlineStr">
        <is>
          <t xml:space="preserve">Mysigt och ljust möblerat etta på Madrid i Chopera-området, i gott skick med moderna bekvämligheter inklusive luftkonditionering och inbyggd garderob. Lämplig för kortare eller medellång hyresperiod, tillgänglig från november.</t>
        </is>
      </c>
      <c r="BM154" t="inlineStr">
        <is>
          <t xml:space="preserve">storage, furnished</t>
        </is>
      </c>
      <c r="BN154"/>
    </row>
    <row r="155">
      <c r="A155" t="inlineStr">
        <is>
          <t xml:space="preserve">IDL-112332125</t>
        </is>
      </c>
      <c r="B155" t="inlineStr">
        <is>
          <t xml:space="preserve">Idealista</t>
        </is>
      </c>
      <c r="C155" t="inlineStr">
        <is>
          <t xml:space="preserve">112332125</t>
        </is>
      </c>
      <c r="D155" t="inlineStr">
        <is>
          <t xml:space="preserve">https://www.idealista.com/inmueble/112332125/</t>
        </is>
      </c>
      <c r="E155" t="inlineStr">
        <is>
          <t xml:space="preserve">2026-08-28</t>
        </is>
      </c>
      <c r="F155" t="inlineStr">
        <is>
          <t xml:space="preserve">2026-09-10</t>
        </is>
      </c>
      <c r="G155" t="inlineStr">
        <is>
          <t xml:space="preserve">New</t>
        </is>
      </c>
      <c r="H155" t="inlineStr">
        <is>
          <t xml:space="preserve">Flat / apartment in Calle Alverja, 5, Lucero, Madrid</t>
        </is>
      </c>
      <c r="I155" t="inlineStr">
        <is>
          <t xml:space="preserve">Rent</t>
        </is>
      </c>
      <c r="J155" t="inlineStr">
        <is>
          <t xml:space="preserve">Flat</t>
        </is>
      </c>
      <c r="K155" t="inlineStr">
        <is>
          <t xml:space="preserve">ES</t>
        </is>
      </c>
      <c r="L155"/>
      <c r="M155" t="inlineStr">
        <is>
          <t xml:space="preserve">Madrid</t>
        </is>
      </c>
      <c r="N155" t="inlineStr">
        <is>
          <t xml:space="preserve">Madrid</t>
        </is>
      </c>
      <c r="O155" t="inlineStr">
        <is>
          <t xml:space="preserve">Latina</t>
        </is>
      </c>
      <c r="P155"/>
      <c r="Q155" t="inlineStr">
        <is>
          <t xml:space="preserve">40.4027733</t>
        </is>
      </c>
      <c r="R155" t="inlineStr">
        <is>
          <t xml:space="preserve">-3.7540234</t>
        </is>
      </c>
      <c r="S155">
        <v>1195</v>
      </c>
      <c r="T155"/>
      <c r="U155">
        <f>IFERROR((S155-T155)/T155,"")</f>
      </c>
      <c r="V155">
        <v>49</v>
      </c>
      <c r="W155" t="inlineStr">
        <is>
          <t xml:space="preserve">45.00</t>
        </is>
      </c>
      <c r="X155"/>
      <c r="Y155"/>
      <c r="Z155">
        <f>IFERROR(S155/W155,"")</f>
      </c>
      <c r="AA155">
        <f>IFERROR(INDEX(04_Area_Stats!$C$5:$C$8,MATCH(N155,04_Area_Stats!$A$5:$A$8,0)),"")</f>
      </c>
      <c r="AB155">
        <f>IFERROR((Z155-AA155)/AA155,"")</f>
      </c>
      <c r="AC155">
        <v>1</v>
      </c>
      <c r="AD155">
        <v>1</v>
      </c>
      <c r="AE155"/>
      <c r="AF155"/>
      <c r="AG155" t="inlineStr">
        <is>
          <t xml:space="preserve">Good</t>
        </is>
      </c>
      <c r="AH155"/>
      <c r="AI155" t="inlineStr">
        <is>
          <t xml:space="preserve">N</t>
        </is>
      </c>
      <c r="AJ155"/>
      <c r="AK155"/>
      <c r="AL155" t="inlineStr">
        <is>
          <t xml:space="preserve">N</t>
        </is>
      </c>
      <c r="AM155"/>
      <c r="AN155"/>
      <c r="AO155"/>
      <c r="AP155" t="inlineStr">
        <is>
          <t xml:space="preserve">N</t>
        </is>
      </c>
      <c r="AQ155"/>
      <c r="AR155"/>
      <c r="AS155"/>
      <c r="AT155">
        <f>IFERROR(INDEX(04_Area_Stats!$E$5:$E$8,MATCH(N155,04_Area_Stats!$A$5:$A$8,0)),"")</f>
      </c>
      <c r="AU155">
        <f>IFERROR(ROUND(W155*AT155,0),"")</f>
      </c>
      <c r="AV155">
        <f>IFERROR(AU155*12/S155,"")</f>
      </c>
      <c r="AW155">
        <f>IFERROR(ROUND(100*(03_Assumptions!$B$18*MIN(AV155/03_Assumptions!$B$13,1)+03_Assumptions!$B$19*MIN(MAX(-AB155/0.25,0),1)+03_Assumptions!$B$20*IFERROR(INDEX(03_Assumptions!$B$28:$B$33,MATCH(AG155,03_Assumptions!$A$28:$A$33,0)),0.5)+03_Assumptions!$B$21*MIN(V155/180,1)+03_Assumptions!$B$22*(COUNTIF(AI155:AQ155,"Y")/9)),0),"")</f>
      </c>
      <c r="AX155"/>
      <c r="AY155"/>
      <c r="AZ155"/>
      <c r="BA155" t="inlineStr">
        <is>
          <t xml:space="preserve">https://img4.idealista.com/s/v1/yLv6QcFaPGY-ndqtd3fIzjn3dwgl4inLwTKbMiVSd6Ml4khBqGDIaJvI4s5m5JvBd5vOdwb3dwgldwYIo6N6JQsleoDI9Zuoyw?Expires=1788019255&amp;Signature=MEYCIQD0fVNBm8EVLSkLko1rWWDP141yiB9GGyeXVvakfL5KKQIhAKmAR-2bTQpby2mJFGn4vTeu4s3XzBereCDUmW7tUAxA&amp;Key-Pair-Id=K20EOYVFELHOX5</t>
        </is>
      </c>
      <c r="BB155" t="inlineStr">
        <is>
          <t xml:space="preserve">6129902VK3762G</t>
        </is>
      </c>
      <c r="BC155">
        <v>1</v>
      </c>
      <c r="BD155"/>
      <c r="BE155">
        <v>0</v>
      </c>
      <c r="BF155"/>
      <c r="BG155"/>
      <c r="BH155"/>
      <c r="BI155"/>
      <c r="BJ155"/>
      <c r="BK155"/>
      <c r="BL155" t="inlineStr">
        <is>
          <t xml:space="preserve">Detta är en tillfällig studentbostad i Lucero-området (Latina-distriktet, Madrid), tillgänglig från december, med åldersbegränsningar (18-33) och verifiering av hyresgästprofil. Inga specifika detaljer om fastighetens storlek, skick eller bekvämligheter tillhandahålls.</t>
        </is>
      </c>
      <c r="BM155"/>
      <c r="BN155"/>
    </row>
    <row r="156">
      <c r="A156" t="inlineStr">
        <is>
          <t xml:space="preserve">IDL-112287956</t>
        </is>
      </c>
      <c r="B156" t="inlineStr">
        <is>
          <t xml:space="preserve">Idealista</t>
        </is>
      </c>
      <c r="C156" t="inlineStr">
        <is>
          <t xml:space="preserve">112287956</t>
        </is>
      </c>
      <c r="D156" t="inlineStr">
        <is>
          <t xml:space="preserve">https://www.idealista.com/inmueble/112287956/</t>
        </is>
      </c>
      <c r="E156" t="inlineStr">
        <is>
          <t xml:space="preserve">2026-08-28</t>
        </is>
      </c>
      <c r="F156" t="inlineStr">
        <is>
          <t xml:space="preserve">2026-09-10</t>
        </is>
      </c>
      <c r="G156" t="inlineStr">
        <is>
          <t xml:space="preserve">New</t>
        </is>
      </c>
      <c r="H156" t="inlineStr">
        <is>
          <t xml:space="preserve">Flat / apartment in Calle de Lope de Rueda, 28, Ibiza, Madrid</t>
        </is>
      </c>
      <c r="I156" t="inlineStr">
        <is>
          <t xml:space="preserve">Rent</t>
        </is>
      </c>
      <c r="J156" t="inlineStr">
        <is>
          <t xml:space="preserve">Flat</t>
        </is>
      </c>
      <c r="K156" t="inlineStr">
        <is>
          <t xml:space="preserve">ES</t>
        </is>
      </c>
      <c r="L156"/>
      <c r="M156" t="inlineStr">
        <is>
          <t xml:space="preserve">Madrid</t>
        </is>
      </c>
      <c r="N156" t="inlineStr">
        <is>
          <t xml:space="preserve">Madrid</t>
        </is>
      </c>
      <c r="O156" t="inlineStr">
        <is>
          <t xml:space="preserve">Retiro</t>
        </is>
      </c>
      <c r="P156"/>
      <c r="Q156" t="inlineStr">
        <is>
          <t xml:space="preserve">40.4210499</t>
        </is>
      </c>
      <c r="R156" t="inlineStr">
        <is>
          <t xml:space="preserve">-3.6776619</t>
        </is>
      </c>
      <c r="S156">
        <v>2950</v>
      </c>
      <c r="T156"/>
      <c r="U156">
        <f>IFERROR((S156-T156)/T156,"")</f>
      </c>
      <c r="V156">
        <v>49</v>
      </c>
      <c r="W156" t="inlineStr">
        <is>
          <t xml:space="preserve">60.00</t>
        </is>
      </c>
      <c r="X156"/>
      <c r="Y156"/>
      <c r="Z156">
        <f>IFERROR(S156/W156,"")</f>
      </c>
      <c r="AA156">
        <f>IFERROR(INDEX(04_Area_Stats!$C$5:$C$8,MATCH(N156,04_Area_Stats!$A$5:$A$8,0)),"")</f>
      </c>
      <c r="AB156">
        <f>IFERROR((Z156-AA156)/AA156,"")</f>
      </c>
      <c r="AC156">
        <v>2</v>
      </c>
      <c r="AD156">
        <v>2</v>
      </c>
      <c r="AE156"/>
      <c r="AF156"/>
      <c r="AG156" t="inlineStr">
        <is>
          <t xml:space="preserve">Good</t>
        </is>
      </c>
      <c r="AH156"/>
      <c r="AI156" t="inlineStr">
        <is>
          <t xml:space="preserve">Y</t>
        </is>
      </c>
      <c r="AJ156"/>
      <c r="AK156"/>
      <c r="AL156" t="inlineStr">
        <is>
          <t xml:space="preserve">N</t>
        </is>
      </c>
      <c r="AM156"/>
      <c r="AN156"/>
      <c r="AO156"/>
      <c r="AP156" t="inlineStr">
        <is>
          <t xml:space="preserve">N</t>
        </is>
      </c>
      <c r="AQ156" t="inlineStr">
        <is>
          <t xml:space="preserve">Y</t>
        </is>
      </c>
      <c r="AR156"/>
      <c r="AS156"/>
      <c r="AT156">
        <f>IFERROR(INDEX(04_Area_Stats!$E$5:$E$8,MATCH(N156,04_Area_Stats!$A$5:$A$8,0)),"")</f>
      </c>
      <c r="AU156">
        <f>IFERROR(ROUND(W156*AT156,0),"")</f>
      </c>
      <c r="AV156">
        <f>IFERROR(AU156*12/S156,"")</f>
      </c>
      <c r="AW156">
        <f>IFERROR(ROUND(100*(03_Assumptions!$B$18*MIN(AV156/03_Assumptions!$B$13,1)+03_Assumptions!$B$19*MIN(MAX(-AB156/0.25,0),1)+03_Assumptions!$B$20*IFERROR(INDEX(03_Assumptions!$B$28:$B$33,MATCH(AG156,03_Assumptions!$A$28:$A$33,0)),0.5)+03_Assumptions!$B$21*MIN(V156/180,1)+03_Assumptions!$B$22*(COUNTIF(AI156:AQ156,"Y")/9)),0),"")</f>
      </c>
      <c r="AX156"/>
      <c r="AY156"/>
      <c r="AZ156"/>
      <c r="BA156" t="inlineStr">
        <is>
          <t xml:space="preserve">https://img4.idealista.com/s/v1/yLv6QcFaPGY-ndqtd3fIzjn3dwgl4inLwTKbMiVSd6Ml4khBqGDIaJvI4s5m5JvBdwwedyX3dwbadwYIowg-owYMoyXI9Zuoyw?Expires=1788019255&amp;Signature=MEUCIQC2tp8TQbEDTTsJn5zr-Im6NAMU4ouxbQTZsbgSyhIyvgIgdZMzfW9JEfG57kx6CXOTb5vu02j9Gz-5YWCW7-gOsTw_&amp;Key-Pair-Id=K20EOYVFELHOX5</t>
        </is>
      </c>
      <c r="BB156"/>
      <c r="BC156">
        <v>1</v>
      </c>
      <c r="BD156"/>
      <c r="BE156">
        <v>0</v>
      </c>
      <c r="BF156"/>
      <c r="BG156"/>
      <c r="BH156"/>
      <c r="BI156"/>
      <c r="BJ156"/>
      <c r="BK156"/>
      <c r="BL156" t="inlineStr">
        <is>
          <t xml:space="preserve">En möblerad 2-rums, 2-bads tillfällig hyreslägenhet i Madrids prestigiösa Ibiza-stadsdel (Retiro), redo att flytta in omedelbar. Belägen ett stenkast från Retiroparken, Puerta de Alcalá och Calle Serrano, med utmärkta kollektivtrafikförbindelser; tillgänglig från november med ett minimikontrakt på 1 månad.</t>
        </is>
      </c>
      <c r="BM156" t="inlineStr">
        <is>
          <t xml:space="preserve">furnished</t>
        </is>
      </c>
      <c r="BN156"/>
    </row>
    <row r="157">
      <c r="A157" t="inlineStr">
        <is>
          <t xml:space="preserve">IDL-112397495</t>
        </is>
      </c>
      <c r="B157" t="inlineStr">
        <is>
          <t xml:space="preserve">Idealista</t>
        </is>
      </c>
      <c r="C157" t="inlineStr">
        <is>
          <t xml:space="preserve">112397495</t>
        </is>
      </c>
      <c r="D157" t="inlineStr">
        <is>
          <t xml:space="preserve">https://www.idealista.com/inmueble/112397495/</t>
        </is>
      </c>
      <c r="E157" t="inlineStr">
        <is>
          <t xml:space="preserve">2026-08-28</t>
        </is>
      </c>
      <c r="F157" t="inlineStr">
        <is>
          <t xml:space="preserve">2026-09-10</t>
        </is>
      </c>
      <c r="G157" t="inlineStr">
        <is>
          <t xml:space="preserve">New</t>
        </is>
      </c>
      <c r="H157" t="inlineStr">
        <is>
          <t xml:space="preserve">Flat / apartment in Calle de Cervantes, 8, Huertas-Cortes, Madrid</t>
        </is>
      </c>
      <c r="I157" t="inlineStr">
        <is>
          <t xml:space="preserve">Rent</t>
        </is>
      </c>
      <c r="J157" t="inlineStr">
        <is>
          <t xml:space="preserve">Flat</t>
        </is>
      </c>
      <c r="K157" t="inlineStr">
        <is>
          <t xml:space="preserve">ES</t>
        </is>
      </c>
      <c r="L157"/>
      <c r="M157" t="inlineStr">
        <is>
          <t xml:space="preserve">Madrid</t>
        </is>
      </c>
      <c r="N157" t="inlineStr">
        <is>
          <t xml:space="preserve">Madrid</t>
        </is>
      </c>
      <c r="O157" t="inlineStr">
        <is>
          <t xml:space="preserve">Centro</t>
        </is>
      </c>
      <c r="P157"/>
      <c r="Q157" t="inlineStr">
        <is>
          <t xml:space="preserve">40.4142423</t>
        </is>
      </c>
      <c r="R157" t="inlineStr">
        <is>
          <t xml:space="preserve">-3.6981857</t>
        </is>
      </c>
      <c r="S157">
        <v>2500</v>
      </c>
      <c r="T157"/>
      <c r="U157">
        <f>IFERROR((S157-T157)/T157,"")</f>
      </c>
      <c r="V157">
        <v>49</v>
      </c>
      <c r="W157" t="inlineStr">
        <is>
          <t xml:space="preserve">74.00</t>
        </is>
      </c>
      <c r="X157"/>
      <c r="Y157"/>
      <c r="Z157">
        <f>IFERROR(S157/W157,"")</f>
      </c>
      <c r="AA157">
        <f>IFERROR(INDEX(04_Area_Stats!$C$5:$C$8,MATCH(N157,04_Area_Stats!$A$5:$A$8,0)),"")</f>
      </c>
      <c r="AB157">
        <f>IFERROR((Z157-AA157)/AA157,"")</f>
      </c>
      <c r="AC157">
        <v>1</v>
      </c>
      <c r="AD157">
        <v>1</v>
      </c>
      <c r="AE157"/>
      <c r="AF157"/>
      <c r="AG157" t="inlineStr">
        <is>
          <t xml:space="preserve">Good</t>
        </is>
      </c>
      <c r="AH157"/>
      <c r="AI157" t="inlineStr">
        <is>
          <t xml:space="preserve">Y</t>
        </is>
      </c>
      <c r="AJ157"/>
      <c r="AK157" t="inlineStr">
        <is>
          <t xml:space="preserve">N</t>
        </is>
      </c>
      <c r="AL157" t="inlineStr">
        <is>
          <t xml:space="preserve">N</t>
        </is>
      </c>
      <c r="AM157"/>
      <c r="AN157" t="inlineStr">
        <is>
          <t xml:space="preserve">Y</t>
        </is>
      </c>
      <c r="AO157" t="inlineStr">
        <is>
          <t xml:space="preserve">N</t>
        </is>
      </c>
      <c r="AP157" t="inlineStr">
        <is>
          <t xml:space="preserve">N</t>
        </is>
      </c>
      <c r="AQ157" t="inlineStr">
        <is>
          <t xml:space="preserve">Y</t>
        </is>
      </c>
      <c r="AR157"/>
      <c r="AS157"/>
      <c r="AT157">
        <f>IFERROR(INDEX(04_Area_Stats!$E$5:$E$8,MATCH(N157,04_Area_Stats!$A$5:$A$8,0)),"")</f>
      </c>
      <c r="AU157">
        <f>IFERROR(ROUND(W157*AT157,0),"")</f>
      </c>
      <c r="AV157">
        <f>IFERROR(AU157*12/S157,"")</f>
      </c>
      <c r="AW157">
        <f>IFERROR(ROUND(100*(03_Assumptions!$B$18*MIN(AV157/03_Assumptions!$B$13,1)+03_Assumptions!$B$19*MIN(MAX(-AB157/0.25,0),1)+03_Assumptions!$B$20*IFERROR(INDEX(03_Assumptions!$B$28:$B$33,MATCH(AG157,03_Assumptions!$A$28:$A$33,0)),0.5)+03_Assumptions!$B$21*MIN(V157/180,1)+03_Assumptions!$B$22*(COUNTIF(AI157:AQ157,"Y")/9)),0),"")</f>
      </c>
      <c r="AX157"/>
      <c r="AY157"/>
      <c r="AZ157"/>
      <c r="BA157" t="inlineStr">
        <is>
          <t xml:space="preserve">https://img4.idealista.com/s/v1/yLv6QcFaPGY-ndqtd3fIzjn3dwgl4inLwTKbMiVSd6Ml4khBqGDIaJvI4s5m5JvBd86bdwabd5t6dwYIoz6jCD4LBj7I9Zuoyw?Expires=1788019255&amp;Signature=MEQCIA-74Fe7jiXoJ3ToVO7MZ8A62PWzo9gLHs1jnwrrraJ-AiA445h7cKHbCXTvVYOlbjF~XTzn0bgbqs5cyroBwSMUJg__&amp;Key-Pair-Id=K20EOYVFELHOX5</t>
        </is>
      </c>
      <c r="BB157" t="inlineStr">
        <is>
          <t xml:space="preserve">0841604VK4704B</t>
        </is>
      </c>
      <c r="BC157">
        <v>1</v>
      </c>
      <c r="BD157"/>
      <c r="BE157">
        <v>0</v>
      </c>
      <c r="BF157"/>
      <c r="BG157"/>
      <c r="BH157"/>
      <c r="BI157"/>
      <c r="BJ157"/>
      <c r="BK157"/>
      <c r="BL157" t="inlineStr">
        <is>
          <t xml:space="preserve">En fullständigt möblerad lägenhet med 1 sovrum tillgänglig för tillfällig hyra i Madrids historiska Barrio de las Letras-område, i bra skick med moderna bekvämligheter. Beläget några steg från stora museer och kollektiv trafik, med balkon, luftkonditionering och kompletta kök- och badrumsinstallationer.</t>
        </is>
      </c>
      <c r="BM157" t="inlineStr">
        <is>
          <t xml:space="preserve">balcony, garden, storage, furnished</t>
        </is>
      </c>
      <c r="BN157"/>
    </row>
    <row r="158">
      <c r="A158" t="inlineStr">
        <is>
          <t xml:space="preserve">IDL-112397624</t>
        </is>
      </c>
      <c r="B158" t="inlineStr">
        <is>
          <t xml:space="preserve">Idealista</t>
        </is>
      </c>
      <c r="C158" t="inlineStr">
        <is>
          <t xml:space="preserve">112397624</t>
        </is>
      </c>
      <c r="D158" t="inlineStr">
        <is>
          <t xml:space="preserve">https://www.idealista.com/inmueble/112397624/</t>
        </is>
      </c>
      <c r="E158" t="inlineStr">
        <is>
          <t xml:space="preserve">2026-08-28</t>
        </is>
      </c>
      <c r="F158" t="inlineStr">
        <is>
          <t xml:space="preserve">2026-09-10</t>
        </is>
      </c>
      <c r="G158" t="inlineStr">
        <is>
          <t xml:space="preserve">New</t>
        </is>
      </c>
      <c r="H158" t="inlineStr">
        <is>
          <t xml:space="preserve">Studio in Calle Nicolás Godoy Nn, Almendrales, Madrid</t>
        </is>
      </c>
      <c r="I158" t="inlineStr">
        <is>
          <t xml:space="preserve">Rent</t>
        </is>
      </c>
      <c r="J158" t="inlineStr">
        <is>
          <t xml:space="preserve">Studio</t>
        </is>
      </c>
      <c r="K158" t="inlineStr">
        <is>
          <t xml:space="preserve">ES</t>
        </is>
      </c>
      <c r="L158"/>
      <c r="M158" t="inlineStr">
        <is>
          <t xml:space="preserve">Madrid</t>
        </is>
      </c>
      <c r="N158" t="inlineStr">
        <is>
          <t xml:space="preserve">Madrid</t>
        </is>
      </c>
      <c r="O158" t="inlineStr">
        <is>
          <t xml:space="preserve">Usera</t>
        </is>
      </c>
      <c r="P158"/>
      <c r="Q158" t="inlineStr">
        <is>
          <t xml:space="preserve">40.3864562</t>
        </is>
      </c>
      <c r="R158" t="inlineStr">
        <is>
          <t xml:space="preserve">-3.6996399</t>
        </is>
      </c>
      <c r="S158">
        <v>1400</v>
      </c>
      <c r="T158"/>
      <c r="U158">
        <f>IFERROR((S158-T158)/T158,"")</f>
      </c>
      <c r="V158">
        <v>49</v>
      </c>
      <c r="W158" t="inlineStr">
        <is>
          <t xml:space="preserve">35.00</t>
        </is>
      </c>
      <c r="X158"/>
      <c r="Y158"/>
      <c r="Z158">
        <f>IFERROR(S158/W158,"")</f>
      </c>
      <c r="AA158">
        <f>IFERROR(INDEX(04_Area_Stats!$C$5:$C$8,MATCH(N158,04_Area_Stats!$A$5:$A$8,0)),"")</f>
      </c>
      <c r="AB158">
        <f>IFERROR((Z158-AA158)/AA158,"")</f>
      </c>
      <c r="AC158">
        <v>0</v>
      </c>
      <c r="AD158">
        <v>1</v>
      </c>
      <c r="AE158"/>
      <c r="AF158"/>
      <c r="AG158" t="inlineStr">
        <is>
          <t xml:space="preserve">Good</t>
        </is>
      </c>
      <c r="AH158"/>
      <c r="AI158" t="inlineStr">
        <is>
          <t xml:space="preserve">N</t>
        </is>
      </c>
      <c r="AJ158"/>
      <c r="AK158"/>
      <c r="AL158" t="inlineStr">
        <is>
          <t xml:space="preserve">N</t>
        </is>
      </c>
      <c r="AM158"/>
      <c r="AN158"/>
      <c r="AO158"/>
      <c r="AP158" t="inlineStr">
        <is>
          <t xml:space="preserve">N</t>
        </is>
      </c>
      <c r="AQ158"/>
      <c r="AR158"/>
      <c r="AS158"/>
      <c r="AT158">
        <f>IFERROR(INDEX(04_Area_Stats!$E$5:$E$8,MATCH(N158,04_Area_Stats!$A$5:$A$8,0)),"")</f>
      </c>
      <c r="AU158">
        <f>IFERROR(ROUND(W158*AT158,0),"")</f>
      </c>
      <c r="AV158">
        <f>IFERROR(AU158*12/S158,"")</f>
      </c>
      <c r="AW158">
        <f>IFERROR(ROUND(100*(03_Assumptions!$B$18*MIN(AV158/03_Assumptions!$B$13,1)+03_Assumptions!$B$19*MIN(MAX(-AB158/0.25,0),1)+03_Assumptions!$B$20*IFERROR(INDEX(03_Assumptions!$B$28:$B$33,MATCH(AG158,03_Assumptions!$A$28:$A$33,0)),0.5)+03_Assumptions!$B$21*MIN(V158/180,1)+03_Assumptions!$B$22*(COUNTIF(AI158:AQ158,"Y")/9)),0),"")</f>
      </c>
      <c r="AX158"/>
      <c r="AY158"/>
      <c r="AZ158"/>
      <c r="BA158" t="inlineStr">
        <is>
          <t xml:space="preserve">https://img4.idealista.com/s/v1/yLv6QcFaPGY-ndqtd3fIzjn3dwgl4inLwTKbMiVSd6Ml4khBqGDIaJvI4s5m5JvBd_eAdwibdx4-dwYIoz6jDAY-JYDI9Zuoyw?Expires=1788019255&amp;Signature=MEYCIQCNDXDjMZHkTqw1QyrMC2V7T-3I6Am8yQqzSt4cVqLCmwIhAPCpXpYFL3CP~BLZyP~lZG~D01gSmAVa7z9NRocUdjoF&amp;Key-Pair-Id=K20EOYVFELHOX5</t>
        </is>
      </c>
      <c r="BB158"/>
      <c r="BC158">
        <v>1</v>
      </c>
      <c r="BD158"/>
      <c r="BE158">
        <v>0</v>
      </c>
      <c r="BF158"/>
      <c r="BG158"/>
      <c r="BH158"/>
      <c r="BI158"/>
      <c r="BJ158"/>
      <c r="BK158"/>
      <c r="BL158"/>
      <c r="BM158"/>
      <c r="BN158"/>
    </row>
    <row r="159">
      <c r="A159" t="inlineStr">
        <is>
          <t xml:space="preserve">IDL-112329312</t>
        </is>
      </c>
      <c r="B159" t="inlineStr">
        <is>
          <t xml:space="preserve">Idealista</t>
        </is>
      </c>
      <c r="C159" t="inlineStr">
        <is>
          <t xml:space="preserve">112329312</t>
        </is>
      </c>
      <c r="D159" t="inlineStr">
        <is>
          <t xml:space="preserve">https://www.idealista.com/inmueble/112329312/</t>
        </is>
      </c>
      <c r="E159" t="inlineStr">
        <is>
          <t xml:space="preserve">2026-08-28</t>
        </is>
      </c>
      <c r="F159" t="inlineStr">
        <is>
          <t xml:space="preserve">2026-09-10</t>
        </is>
      </c>
      <c r="G159" t="inlineStr">
        <is>
          <t xml:space="preserve">New</t>
        </is>
      </c>
      <c r="H159" t="inlineStr">
        <is>
          <t xml:space="preserve">Flat / apartment in Calle de Gerardo Cordón, 69, Ventas, Madrid</t>
        </is>
      </c>
      <c r="I159" t="inlineStr">
        <is>
          <t xml:space="preserve">Rent</t>
        </is>
      </c>
      <c r="J159" t="inlineStr">
        <is>
          <t xml:space="preserve">Flat</t>
        </is>
      </c>
      <c r="K159" t="inlineStr">
        <is>
          <t xml:space="preserve">ES</t>
        </is>
      </c>
      <c r="L159"/>
      <c r="M159" t="inlineStr">
        <is>
          <t xml:space="preserve">Madrid</t>
        </is>
      </c>
      <c r="N159" t="inlineStr">
        <is>
          <t xml:space="preserve">Madrid</t>
        </is>
      </c>
      <c r="O159" t="inlineStr">
        <is>
          <t xml:space="preserve">Ciudad Lineal</t>
        </is>
      </c>
      <c r="P159"/>
      <c r="Q159" t="inlineStr">
        <is>
          <t xml:space="preserve">40.4264298</t>
        </is>
      </c>
      <c r="R159" t="inlineStr">
        <is>
          <t xml:space="preserve">-3.6518211</t>
        </is>
      </c>
      <c r="S159">
        <v>2900</v>
      </c>
      <c r="T159"/>
      <c r="U159">
        <f>IFERROR((S159-T159)/T159,"")</f>
      </c>
      <c r="V159">
        <v>49</v>
      </c>
      <c r="W159" t="inlineStr">
        <is>
          <t xml:space="preserve">61.00</t>
        </is>
      </c>
      <c r="X159"/>
      <c r="Y159"/>
      <c r="Z159">
        <f>IFERROR(S159/W159,"")</f>
      </c>
      <c r="AA159">
        <f>IFERROR(INDEX(04_Area_Stats!$C$5:$C$8,MATCH(N159,04_Area_Stats!$A$5:$A$8,0)),"")</f>
      </c>
      <c r="AB159">
        <f>IFERROR((Z159-AA159)/AA159,"")</f>
      </c>
      <c r="AC159">
        <v>3</v>
      </c>
      <c r="AD159">
        <v>2</v>
      </c>
      <c r="AE159"/>
      <c r="AF159"/>
      <c r="AG159" t="inlineStr">
        <is>
          <t xml:space="preserve">Good</t>
        </is>
      </c>
      <c r="AH159"/>
      <c r="AI159" t="inlineStr">
        <is>
          <t xml:space="preserve">Y</t>
        </is>
      </c>
      <c r="AJ159"/>
      <c r="AK159"/>
      <c r="AL159" t="inlineStr">
        <is>
          <t xml:space="preserve">N</t>
        </is>
      </c>
      <c r="AM159"/>
      <c r="AN159"/>
      <c r="AO159"/>
      <c r="AP159" t="inlineStr">
        <is>
          <t xml:space="preserve">N</t>
        </is>
      </c>
      <c r="AQ159"/>
      <c r="AR159"/>
      <c r="AS159"/>
      <c r="AT159">
        <f>IFERROR(INDEX(04_Area_Stats!$E$5:$E$8,MATCH(N159,04_Area_Stats!$A$5:$A$8,0)),"")</f>
      </c>
      <c r="AU159">
        <f>IFERROR(ROUND(W159*AT159,0),"")</f>
      </c>
      <c r="AV159">
        <f>IFERROR(AU159*12/S159,"")</f>
      </c>
      <c r="AW159">
        <f>IFERROR(ROUND(100*(03_Assumptions!$B$18*MIN(AV159/03_Assumptions!$B$13,1)+03_Assumptions!$B$19*MIN(MAX(-AB159/0.25,0),1)+03_Assumptions!$B$20*IFERROR(INDEX(03_Assumptions!$B$28:$B$33,MATCH(AG159,03_Assumptions!$A$28:$A$33,0)),0.5)+03_Assumptions!$B$21*MIN(V159/180,1)+03_Assumptions!$B$22*(COUNTIF(AI159:AQ159,"Y")/9)),0),"")</f>
      </c>
      <c r="AX159"/>
      <c r="AY159"/>
      <c r="AZ159"/>
      <c r="BA159" t="inlineStr">
        <is>
          <t xml:space="preserve">https://img4.idealista.com/s/v1/yLv6QcFaPGY-ndqtd3fIzjn3dwgl4inLwTKbMiVSd6Ml4khBqGDIaJvI4s5m5JvBdwwMd5sMd9o-dwYIo6MGenqACD7I9Zuoyw?Expires=1788019255&amp;Signature=MEUCIFRBI2WPwEFlC05lBZG95eNHiUxLqsnOx94Ybty5mjr2AiEA3~QFKv1MlN~-xp6MOMMuDbhIxUaMy~tfewsvJAuIUnA_&amp;Key-Pair-Id=K20EOYVFELHOX5</t>
        </is>
      </c>
      <c r="BB159" t="inlineStr">
        <is>
          <t xml:space="preserve">4756222VK4745F</t>
        </is>
      </c>
      <c r="BC159">
        <v>1</v>
      </c>
      <c r="BD159"/>
      <c r="BE159">
        <v>0</v>
      </c>
      <c r="BF159"/>
      <c r="BG159"/>
      <c r="BH159"/>
      <c r="BI159"/>
      <c r="BJ159"/>
      <c r="BK159"/>
      <c r="BL159" t="inlineStr">
        <is>
          <t xml:space="preserve">En rymlig, fullt möblerad lägenhet med 3 sovrum och 2 badrum tillgänglig för temporär uthyrning i Madrids La Elipa-område, redo att flytta in med moderna bekvämligheter och luftkonditionering i hela bostaden. Belägen i ett lugnt och väl anslutet område med utmärkt tunnelbanåtkomst och närliggande restauranger och kulturella aktiviteter.</t>
        </is>
      </c>
      <c r="BM159"/>
      <c r="BN159"/>
    </row>
    <row r="160">
      <c r="A160" t="inlineStr">
        <is>
          <t xml:space="preserve">IDL-112332169</t>
        </is>
      </c>
      <c r="B160" t="inlineStr">
        <is>
          <t xml:space="preserve">Idealista</t>
        </is>
      </c>
      <c r="C160" t="inlineStr">
        <is>
          <t xml:space="preserve">112332169</t>
        </is>
      </c>
      <c r="D160" t="inlineStr">
        <is>
          <t xml:space="preserve">https://www.idealista.com/inmueble/112332169/</t>
        </is>
      </c>
      <c r="E160" t="inlineStr">
        <is>
          <t xml:space="preserve">2026-08-28</t>
        </is>
      </c>
      <c r="F160" t="inlineStr">
        <is>
          <t xml:space="preserve">2026-09-10</t>
        </is>
      </c>
      <c r="G160" t="inlineStr">
        <is>
          <t xml:space="preserve">New</t>
        </is>
      </c>
      <c r="H160" t="inlineStr">
        <is>
          <t xml:space="preserve">Studio in Calle Nicolás Godoy Nn, Almendrales, Madrid</t>
        </is>
      </c>
      <c r="I160" t="inlineStr">
        <is>
          <t xml:space="preserve">Rent</t>
        </is>
      </c>
      <c r="J160" t="inlineStr">
        <is>
          <t xml:space="preserve">Studio</t>
        </is>
      </c>
      <c r="K160" t="inlineStr">
        <is>
          <t xml:space="preserve">ES</t>
        </is>
      </c>
      <c r="L160"/>
      <c r="M160" t="inlineStr">
        <is>
          <t xml:space="preserve">Madrid</t>
        </is>
      </c>
      <c r="N160" t="inlineStr">
        <is>
          <t xml:space="preserve">Madrid</t>
        </is>
      </c>
      <c r="O160" t="inlineStr">
        <is>
          <t xml:space="preserve">Usera</t>
        </is>
      </c>
      <c r="P160"/>
      <c r="Q160" t="inlineStr">
        <is>
          <t xml:space="preserve">40.3864562</t>
        </is>
      </c>
      <c r="R160" t="inlineStr">
        <is>
          <t xml:space="preserve">-3.6996399</t>
        </is>
      </c>
      <c r="S160">
        <v>1320</v>
      </c>
      <c r="T160"/>
      <c r="U160">
        <f>IFERROR((S160-T160)/T160,"")</f>
      </c>
      <c r="V160">
        <v>49</v>
      </c>
      <c r="W160" t="inlineStr">
        <is>
          <t xml:space="preserve">35.00</t>
        </is>
      </c>
      <c r="X160"/>
      <c r="Y160"/>
      <c r="Z160">
        <f>IFERROR(S160/W160,"")</f>
      </c>
      <c r="AA160">
        <f>IFERROR(INDEX(04_Area_Stats!$C$5:$C$8,MATCH(N160,04_Area_Stats!$A$5:$A$8,0)),"")</f>
      </c>
      <c r="AB160">
        <f>IFERROR((Z160-AA160)/AA160,"")</f>
      </c>
      <c r="AC160">
        <v>0</v>
      </c>
      <c r="AD160">
        <v>1</v>
      </c>
      <c r="AE160"/>
      <c r="AF160"/>
      <c r="AG160" t="inlineStr">
        <is>
          <t xml:space="preserve">Good</t>
        </is>
      </c>
      <c r="AH160"/>
      <c r="AI160" t="inlineStr">
        <is>
          <t xml:space="preserve">N</t>
        </is>
      </c>
      <c r="AJ160"/>
      <c r="AK160"/>
      <c r="AL160" t="inlineStr">
        <is>
          <t xml:space="preserve">N</t>
        </is>
      </c>
      <c r="AM160"/>
      <c r="AN160"/>
      <c r="AO160"/>
      <c r="AP160" t="inlineStr">
        <is>
          <t xml:space="preserve">N</t>
        </is>
      </c>
      <c r="AQ160"/>
      <c r="AR160"/>
      <c r="AS160"/>
      <c r="AT160">
        <f>IFERROR(INDEX(04_Area_Stats!$E$5:$E$8,MATCH(N160,04_Area_Stats!$A$5:$A$8,0)),"")</f>
      </c>
      <c r="AU160">
        <f>IFERROR(ROUND(W160*AT160,0),"")</f>
      </c>
      <c r="AV160">
        <f>IFERROR(AU160*12/S160,"")</f>
      </c>
      <c r="AW160">
        <f>IFERROR(ROUND(100*(03_Assumptions!$B$18*MIN(AV160/03_Assumptions!$B$13,1)+03_Assumptions!$B$19*MIN(MAX(-AB160/0.25,0),1)+03_Assumptions!$B$20*IFERROR(INDEX(03_Assumptions!$B$28:$B$33,MATCH(AG160,03_Assumptions!$A$28:$A$33,0)),0.5)+03_Assumptions!$B$21*MIN(V160/180,1)+03_Assumptions!$B$22*(COUNTIF(AI160:AQ160,"Y")/9)),0),"")</f>
      </c>
      <c r="AX160"/>
      <c r="AY160"/>
      <c r="AZ160"/>
      <c r="BA160" t="inlineStr">
        <is>
          <t xml:space="preserve">https://img4.idealista.com/s/v1/yLv6QcFaPGY-ndqtd3fIzjn3dwgl4inLwTKbMiVSd6Ml4khBqGDIaJvI4s5m5JvBd6Obd5vad5v3dwYIo6N6JQsLo3rI9Zuoyw?Expires=1788019255&amp;Signature=MEQCIBYtDxN0Qzgzl1sxofpIqDNtMxPlzBxL~u7jWdiaTxqZAiBvR-u3LsUoI~obamClKXNq5N2J03GI17QvEUZqjbSnxg__&amp;Key-Pair-Id=K20EOYVFELHOX5</t>
        </is>
      </c>
      <c r="BB160"/>
      <c r="BC160">
        <v>1</v>
      </c>
      <c r="BD160"/>
      <c r="BE160">
        <v>0</v>
      </c>
      <c r="BF160"/>
      <c r="BG160"/>
      <c r="BH160"/>
      <c r="BI160"/>
      <c r="BJ160"/>
      <c r="BK160"/>
      <c r="BL160" t="inlineStr">
        <is>
          <t xml:space="preserve">En 35 m² stor studioapartment i Almendrales, Madrid, tillgänglig för tillfällig uthyrning från december med en minsta vistelse på en månad. Verktyg och gemenskapsavgift är inkluderad i hyran, och onlinebokning är tillgänglig.</t>
        </is>
      </c>
      <c r="BM160"/>
      <c r="BN160"/>
    </row>
    <row r="161">
      <c r="A161" t="inlineStr">
        <is>
          <t xml:space="preserve">IDL-112397481</t>
        </is>
      </c>
      <c r="B161" t="inlineStr">
        <is>
          <t xml:space="preserve">Idealista</t>
        </is>
      </c>
      <c r="C161" t="inlineStr">
        <is>
          <t xml:space="preserve">112397481</t>
        </is>
      </c>
      <c r="D161" t="inlineStr">
        <is>
          <t xml:space="preserve">https://www.idealista.com/inmueble/112397481/</t>
        </is>
      </c>
      <c r="E161" t="inlineStr">
        <is>
          <t xml:space="preserve">2026-08-28</t>
        </is>
      </c>
      <c r="F161" t="inlineStr">
        <is>
          <t xml:space="preserve">2026-09-10</t>
        </is>
      </c>
      <c r="G161" t="inlineStr">
        <is>
          <t xml:space="preserve">New</t>
        </is>
      </c>
      <c r="H161" t="inlineStr">
        <is>
          <t xml:space="preserve">Flat / apartment in Calle de Tenerife, 60, Bellas Vistas, Madrid</t>
        </is>
      </c>
      <c r="I161" t="inlineStr">
        <is>
          <t xml:space="preserve">Rent</t>
        </is>
      </c>
      <c r="J161" t="inlineStr">
        <is>
          <t xml:space="preserve">Flat</t>
        </is>
      </c>
      <c r="K161" t="inlineStr">
        <is>
          <t xml:space="preserve">ES</t>
        </is>
      </c>
      <c r="L161"/>
      <c r="M161" t="inlineStr">
        <is>
          <t xml:space="preserve">Madrid</t>
        </is>
      </c>
      <c r="N161" t="inlineStr">
        <is>
          <t xml:space="preserve">Madrid</t>
        </is>
      </c>
      <c r="O161" t="inlineStr">
        <is>
          <t xml:space="preserve">Tetuán</t>
        </is>
      </c>
      <c r="P161"/>
      <c r="Q161" t="inlineStr">
        <is>
          <t xml:space="preserve">40.4528041</t>
        </is>
      </c>
      <c r="R161" t="inlineStr">
        <is>
          <t xml:space="preserve">-3.7059644</t>
        </is>
      </c>
      <c r="S161">
        <v>1800</v>
      </c>
      <c r="T161"/>
      <c r="U161">
        <f>IFERROR((S161-T161)/T161,"")</f>
      </c>
      <c r="V161">
        <v>49</v>
      </c>
      <c r="W161" t="inlineStr">
        <is>
          <t xml:space="preserve">60.00</t>
        </is>
      </c>
      <c r="X161"/>
      <c r="Y161"/>
      <c r="Z161">
        <f>IFERROR(S161/W161,"")</f>
      </c>
      <c r="AA161">
        <f>IFERROR(INDEX(04_Area_Stats!$C$5:$C$8,MATCH(N161,04_Area_Stats!$A$5:$A$8,0)),"")</f>
      </c>
      <c r="AB161">
        <f>IFERROR((Z161-AA161)/AA161,"")</f>
      </c>
      <c r="AC161">
        <v>2</v>
      </c>
      <c r="AD161">
        <v>1</v>
      </c>
      <c r="AE161"/>
      <c r="AF161"/>
      <c r="AG161" t="inlineStr">
        <is>
          <t xml:space="preserve">Good</t>
        </is>
      </c>
      <c r="AH161"/>
      <c r="AI161" t="inlineStr">
        <is>
          <t xml:space="preserve">N</t>
        </is>
      </c>
      <c r="AJ161"/>
      <c r="AK161"/>
      <c r="AL161" t="inlineStr">
        <is>
          <t xml:space="preserve">N</t>
        </is>
      </c>
      <c r="AM161"/>
      <c r="AN161"/>
      <c r="AO161"/>
      <c r="AP161" t="inlineStr">
        <is>
          <t xml:space="preserve">N</t>
        </is>
      </c>
      <c r="AQ161"/>
      <c r="AR161"/>
      <c r="AS161"/>
      <c r="AT161">
        <f>IFERROR(INDEX(04_Area_Stats!$E$5:$E$8,MATCH(N161,04_Area_Stats!$A$5:$A$8,0)),"")</f>
      </c>
      <c r="AU161">
        <f>IFERROR(ROUND(W161*AT161,0),"")</f>
      </c>
      <c r="AV161">
        <f>IFERROR(AU161*12/S161,"")</f>
      </c>
      <c r="AW161">
        <f>IFERROR(ROUND(100*(03_Assumptions!$B$18*MIN(AV161/03_Assumptions!$B$13,1)+03_Assumptions!$B$19*MIN(MAX(-AB161/0.25,0),1)+03_Assumptions!$B$20*IFERROR(INDEX(03_Assumptions!$B$28:$B$33,MATCH(AG161,03_Assumptions!$A$28:$A$33,0)),0.5)+03_Assumptions!$B$21*MIN(V161/180,1)+03_Assumptions!$B$22*(COUNTIF(AI161:AQ161,"Y")/9)),0),"")</f>
      </c>
      <c r="AX161"/>
      <c r="AY161"/>
      <c r="AZ161"/>
      <c r="BA161" t="inlineStr">
        <is>
          <t xml:space="preserve">https://img4.idealista.com/s/v1/yLv6QcFaPGY-ndqtd3fIzjn3dwgl4inLwTKbMiVSd6Ml4khBqGDIaJvI4s5m5JvBdwgMd6Mld856dwYIoz6jCD4ICCXI9Zuoyw?Expires=1788019255&amp;Signature=MEUCIQD56xedhu4TXe3hxW9CY1aGzQNjtgiwEmZF8lCSmIdlxwIgYckAER-926BqPKe1w3wTDwjXNugwXGiUmBdujggvTVs_&amp;Key-Pair-Id=K20EOYVFELHOX5</t>
        </is>
      </c>
      <c r="BB161" t="inlineStr">
        <is>
          <t xml:space="preserve">0284617VK4708C</t>
        </is>
      </c>
      <c r="BC161">
        <v>1</v>
      </c>
      <c r="BD161"/>
      <c r="BE161">
        <v>0</v>
      </c>
      <c r="BF161"/>
      <c r="BG161"/>
      <c r="BH161"/>
      <c r="BI161"/>
      <c r="BJ161"/>
      <c r="BK161"/>
      <c r="BL161" t="inlineStr">
        <is>
          <t xml:space="preserve">En tvårums, ettumsbostad fullt möblerad i Tetuán, Madrid, med modern inredning och gott skick. Framhävningsvärdt är den privata balkongen och luftkonditionerad vardagsrum i ett vibrerande område nära Malasaña och Argüelles.</t>
        </is>
      </c>
      <c r="BM161"/>
      <c r="BN161"/>
    </row>
    <row r="162">
      <c r="A162" t="inlineStr">
        <is>
          <t xml:space="preserve">IDL-112397563</t>
        </is>
      </c>
      <c r="B162" t="inlineStr">
        <is>
          <t xml:space="preserve">Idealista</t>
        </is>
      </c>
      <c r="C162" t="inlineStr">
        <is>
          <t xml:space="preserve">112397563</t>
        </is>
      </c>
      <c r="D162" t="inlineStr">
        <is>
          <t xml:space="preserve">https://www.idealista.com/inmueble/112397563/</t>
        </is>
      </c>
      <c r="E162" t="inlineStr">
        <is>
          <t xml:space="preserve">2026-08-28</t>
        </is>
      </c>
      <c r="F162" t="inlineStr">
        <is>
          <t xml:space="preserve">2026-09-10</t>
        </is>
      </c>
      <c r="G162" t="inlineStr">
        <is>
          <t xml:space="preserve">New</t>
        </is>
      </c>
      <c r="H162" t="inlineStr">
        <is>
          <t xml:space="preserve">Studio in Calle de Murillo, 8, Trafalgar, Madrid</t>
        </is>
      </c>
      <c r="I162" t="inlineStr">
        <is>
          <t xml:space="preserve">Rent</t>
        </is>
      </c>
      <c r="J162" t="inlineStr">
        <is>
          <t xml:space="preserve">Studio</t>
        </is>
      </c>
      <c r="K162" t="inlineStr">
        <is>
          <t xml:space="preserve">ES</t>
        </is>
      </c>
      <c r="L162"/>
      <c r="M162" t="inlineStr">
        <is>
          <t xml:space="preserve">Madrid</t>
        </is>
      </c>
      <c r="N162" t="inlineStr">
        <is>
          <t xml:space="preserve">Madrid</t>
        </is>
      </c>
      <c r="O162" t="inlineStr">
        <is>
          <t xml:space="preserve">Chamberí</t>
        </is>
      </c>
      <c r="P162"/>
      <c r="Q162" t="inlineStr">
        <is>
          <t xml:space="preserve">40.4334207</t>
        </is>
      </c>
      <c r="R162" t="inlineStr">
        <is>
          <t xml:space="preserve">-3.7004720</t>
        </is>
      </c>
      <c r="S162">
        <v>1500</v>
      </c>
      <c r="T162"/>
      <c r="U162">
        <f>IFERROR((S162-T162)/T162,"")</f>
      </c>
      <c r="V162">
        <v>49</v>
      </c>
      <c r="W162" t="inlineStr">
        <is>
          <t xml:space="preserve">40.00</t>
        </is>
      </c>
      <c r="X162"/>
      <c r="Y162"/>
      <c r="Z162">
        <f>IFERROR(S162/W162,"")</f>
      </c>
      <c r="AA162">
        <f>IFERROR(INDEX(04_Area_Stats!$C$5:$C$8,MATCH(N162,04_Area_Stats!$A$5:$A$8,0)),"")</f>
      </c>
      <c r="AB162">
        <f>IFERROR((Z162-AA162)/AA162,"")</f>
      </c>
      <c r="AC162">
        <v>0</v>
      </c>
      <c r="AD162">
        <v>1</v>
      </c>
      <c r="AE162"/>
      <c r="AF162"/>
      <c r="AG162" t="inlineStr">
        <is>
          <t xml:space="preserve">Good</t>
        </is>
      </c>
      <c r="AH162"/>
      <c r="AI162" t="inlineStr">
        <is>
          <t xml:space="preserve">Y</t>
        </is>
      </c>
      <c r="AJ162"/>
      <c r="AK162"/>
      <c r="AL162" t="inlineStr">
        <is>
          <t xml:space="preserve">N</t>
        </is>
      </c>
      <c r="AM162"/>
      <c r="AN162" t="inlineStr">
        <is>
          <t xml:space="preserve">Y</t>
        </is>
      </c>
      <c r="AO162" t="inlineStr">
        <is>
          <t xml:space="preserve">N</t>
        </is>
      </c>
      <c r="AP162" t="inlineStr">
        <is>
          <t xml:space="preserve">N</t>
        </is>
      </c>
      <c r="AQ162" t="inlineStr">
        <is>
          <t xml:space="preserve">Y</t>
        </is>
      </c>
      <c r="AR162"/>
      <c r="AS162"/>
      <c r="AT162">
        <f>IFERROR(INDEX(04_Area_Stats!$E$5:$E$8,MATCH(N162,04_Area_Stats!$A$5:$A$8,0)),"")</f>
      </c>
      <c r="AU162">
        <f>IFERROR(ROUND(W162*AT162,0),"")</f>
      </c>
      <c r="AV162">
        <f>IFERROR(AU162*12/S162,"")</f>
      </c>
      <c r="AW162">
        <f>IFERROR(ROUND(100*(03_Assumptions!$B$18*MIN(AV162/03_Assumptions!$B$13,1)+03_Assumptions!$B$19*MIN(MAX(-AB162/0.25,0),1)+03_Assumptions!$B$20*IFERROR(INDEX(03_Assumptions!$B$28:$B$33,MATCH(AG162,03_Assumptions!$A$28:$A$33,0)),0.5)+03_Assumptions!$B$21*MIN(V162/180,1)+03_Assumptions!$B$22*(COUNTIF(AI162:AQ162,"Y")/9)),0),"")</f>
      </c>
      <c r="AX162"/>
      <c r="AY162"/>
      <c r="AZ162"/>
      <c r="BA162" t="inlineStr">
        <is>
          <t xml:space="preserve">https://img4.idealista.com/s/v1/yLv6QcFaPGY-ndqtd3fIzjn3dwgl4inLwTKbMiVSd6Ml4khBqGDIaJvI4s5m5JvBd6Med5t6dwbadwYIoz6jCICAPgzI9Zuoyw?Expires=1788019255&amp;Signature=MEQCIAHr8HO0nq6-NjrTwBEVRIMNovpBRTCZIijZz4e5jdt6AiB6Sxotx6BEzPFD2L-KYkw0vFIkaJxoiWloQrNRUE20Dg__&amp;Key-Pair-Id=K20EOYVFELHOX5</t>
        </is>
      </c>
      <c r="BB162" t="inlineStr">
        <is>
          <t xml:space="preserve">0762301VK4706D</t>
        </is>
      </c>
      <c r="BC162">
        <v>1</v>
      </c>
      <c r="BD162"/>
      <c r="BE162">
        <v>0</v>
      </c>
      <c r="BF162"/>
      <c r="BG162" t="inlineStr">
        <is>
          <t xml:space="preserve">TENANTED</t>
        </is>
      </c>
      <c r="BH162" t="inlineStr">
        <is>
          <t xml:space="preserve">Negotiable</t>
        </is>
      </c>
      <c r="BI162"/>
      <c r="BJ162" t="inlineStr">
        <is>
          <t xml:space="preserve">COSMETIC</t>
        </is>
      </c>
      <c r="BK162"/>
      <c r="BL162" t="inlineStr">
        <is>
          <t xml:space="preserve">En nyligen renoverad möblerad studio på 40 m² i Chamberí-området i Madrid, 2 minuter från Plaza de Olavide. Fastigheten är för närvarande uthyrd och blir endast tillgänglig i mitten av augusti 2025, med ett minimikrav på 12 månaders uthyrning.</t>
        </is>
      </c>
      <c r="BM162" t="inlineStr">
        <is>
          <t xml:space="preserve">storage, furnished</t>
        </is>
      </c>
      <c r="BN162"/>
    </row>
    <row r="163">
      <c r="A163" t="inlineStr">
        <is>
          <t xml:space="preserve">IDL-112397374</t>
        </is>
      </c>
      <c r="B163" t="inlineStr">
        <is>
          <t xml:space="preserve">Idealista</t>
        </is>
      </c>
      <c r="C163" t="inlineStr">
        <is>
          <t xml:space="preserve">112397374</t>
        </is>
      </c>
      <c r="D163" t="inlineStr">
        <is>
          <t xml:space="preserve">https://www.idealista.com/inmueble/112397374/</t>
        </is>
      </c>
      <c r="E163" t="inlineStr">
        <is>
          <t xml:space="preserve">2026-08-28</t>
        </is>
      </c>
      <c r="F163" t="inlineStr">
        <is>
          <t xml:space="preserve">2026-09-10</t>
        </is>
      </c>
      <c r="G163" t="inlineStr">
        <is>
          <t xml:space="preserve">New</t>
        </is>
      </c>
      <c r="H163" t="inlineStr">
        <is>
          <t xml:space="preserve">Studio in Paseo de la Castellana Nn, Bernabéu-Hispanoamérica, Madrid</t>
        </is>
      </c>
      <c r="I163" t="inlineStr">
        <is>
          <t xml:space="preserve">Rent</t>
        </is>
      </c>
      <c r="J163" t="inlineStr">
        <is>
          <t xml:space="preserve">Studio</t>
        </is>
      </c>
      <c r="K163" t="inlineStr">
        <is>
          <t xml:space="preserve">ES</t>
        </is>
      </c>
      <c r="L163"/>
      <c r="M163" t="inlineStr">
        <is>
          <t xml:space="preserve">Madrid</t>
        </is>
      </c>
      <c r="N163" t="inlineStr">
        <is>
          <t xml:space="preserve">Madrid</t>
        </is>
      </c>
      <c r="O163" t="inlineStr">
        <is>
          <t xml:space="preserve">Chamartín</t>
        </is>
      </c>
      <c r="P163"/>
      <c r="Q163" t="inlineStr">
        <is>
          <t xml:space="preserve">40.4533402</t>
        </is>
      </c>
      <c r="R163" t="inlineStr">
        <is>
          <t xml:space="preserve">-3.6904765</t>
        </is>
      </c>
      <c r="S163">
        <v>1200</v>
      </c>
      <c r="T163"/>
      <c r="U163">
        <f>IFERROR((S163-T163)/T163,"")</f>
      </c>
      <c r="V163">
        <v>49</v>
      </c>
      <c r="W163" t="inlineStr">
        <is>
          <t xml:space="preserve">30.00</t>
        </is>
      </c>
      <c r="X163"/>
      <c r="Y163"/>
      <c r="Z163">
        <f>IFERROR(S163/W163,"")</f>
      </c>
      <c r="AA163">
        <f>IFERROR(INDEX(04_Area_Stats!$C$5:$C$8,MATCH(N163,04_Area_Stats!$A$5:$A$8,0)),"")</f>
      </c>
      <c r="AB163">
        <f>IFERROR((Z163-AA163)/AA163,"")</f>
      </c>
      <c r="AC163">
        <v>0</v>
      </c>
      <c r="AD163">
        <v>1</v>
      </c>
      <c r="AE163"/>
      <c r="AF163"/>
      <c r="AG163" t="inlineStr">
        <is>
          <t xml:space="preserve">Good</t>
        </is>
      </c>
      <c r="AH163"/>
      <c r="AI163" t="inlineStr">
        <is>
          <t xml:space="preserve">N</t>
        </is>
      </c>
      <c r="AJ163"/>
      <c r="AK163"/>
      <c r="AL163" t="inlineStr">
        <is>
          <t xml:space="preserve">N</t>
        </is>
      </c>
      <c r="AM163"/>
      <c r="AN163" t="inlineStr">
        <is>
          <t xml:space="preserve">Y</t>
        </is>
      </c>
      <c r="AO163"/>
      <c r="AP163" t="inlineStr">
        <is>
          <t xml:space="preserve">N</t>
        </is>
      </c>
      <c r="AQ163" t="inlineStr">
        <is>
          <t xml:space="preserve">Y</t>
        </is>
      </c>
      <c r="AR163"/>
      <c r="AS163"/>
      <c r="AT163">
        <f>IFERROR(INDEX(04_Area_Stats!$E$5:$E$8,MATCH(N163,04_Area_Stats!$A$5:$A$8,0)),"")</f>
      </c>
      <c r="AU163">
        <f>IFERROR(ROUND(W163*AT163,0),"")</f>
      </c>
      <c r="AV163">
        <f>IFERROR(AU163*12/S163,"")</f>
      </c>
      <c r="AW163">
        <f>IFERROR(ROUND(100*(03_Assumptions!$B$18*MIN(AV163/03_Assumptions!$B$13,1)+03_Assumptions!$B$19*MIN(MAX(-AB163/0.25,0),1)+03_Assumptions!$B$20*IFERROR(INDEX(03_Assumptions!$B$28:$B$33,MATCH(AG163,03_Assumptions!$A$28:$A$33,0)),0.5)+03_Assumptions!$B$21*MIN(V163/180,1)+03_Assumptions!$B$22*(COUNTIF(AI163:AQ163,"Y")/9)),0),"")</f>
      </c>
      <c r="AX163"/>
      <c r="AY163"/>
      <c r="AZ163"/>
      <c r="BA163" t="inlineStr">
        <is>
          <t xml:space="preserve">https://img4.idealista.com/s/v1/yLv6QcFaPGY-ndqtd3fIzjn3dwgl4inLwTKbMiVSd6Ml4khBqGDIaJvI4s5m5JvBdwsld7W1d5uodwYIoz6jCAv3CwbI9Zuoyw?Expires=1788019255&amp;Signature=MEQCIDh3r4Cp5ckscBj5RDXaD-TXtJ~Niduc9G-OB6ul86HCAiBhrBzjNDRmL5EbLV1GqhhAS6FH4T6ysNeQZF03Z419hA__&amp;Key-Pair-Id=K20EOYVFELHOX5</t>
        </is>
      </c>
      <c r="BB163"/>
      <c r="BC163">
        <v>2</v>
      </c>
      <c r="BD163">
        <v>0</v>
      </c>
      <c r="BE163">
        <v>0</v>
      </c>
      <c r="BF163"/>
      <c r="BG163"/>
      <c r="BH163"/>
      <c r="BI163"/>
      <c r="BJ163"/>
      <c r="BK163"/>
      <c r="BL163" t="inlineStr">
        <is>
          <t xml:space="preserve">En möblerad studio i centrala Madrid på Paseo de la Castellana nära Chamartín-stationen, tillgänglig för tillfälliga hyror på mindre än ett år. Studion är i gott skick med centralvärme och kyla, alla tjänster inkluderade, och är idealisk för korttidsbostäder såsom IE-studenter.</t>
        </is>
      </c>
      <c r="BM163" t="inlineStr">
        <is>
          <t xml:space="preserve">storage, furnished</t>
        </is>
      </c>
      <c r="BN163"/>
    </row>
    <row r="164">
      <c r="A164" t="inlineStr">
        <is>
          <t xml:space="preserve">IDL-112397639</t>
        </is>
      </c>
      <c r="B164" t="inlineStr">
        <is>
          <t xml:space="preserve">Idealista</t>
        </is>
      </c>
      <c r="C164" t="inlineStr">
        <is>
          <t xml:space="preserve">112397639</t>
        </is>
      </c>
      <c r="D164" t="inlineStr">
        <is>
          <t xml:space="preserve">https://www.idealista.com/inmueble/112397639/</t>
        </is>
      </c>
      <c r="E164" t="inlineStr">
        <is>
          <t xml:space="preserve">2026-08-28</t>
        </is>
      </c>
      <c r="F164" t="inlineStr">
        <is>
          <t xml:space="preserve">2026-09-10</t>
        </is>
      </c>
      <c r="G164" t="inlineStr">
        <is>
          <t xml:space="preserve">New</t>
        </is>
      </c>
      <c r="H164" t="inlineStr">
        <is>
          <t xml:space="preserve">Flat / apartment in Calle del Moscatelar, 34, Conde Orgaz-Piovera, Madrid</t>
        </is>
      </c>
      <c r="I164" t="inlineStr">
        <is>
          <t xml:space="preserve">Rent</t>
        </is>
      </c>
      <c r="J164" t="inlineStr">
        <is>
          <t xml:space="preserve">Flat</t>
        </is>
      </c>
      <c r="K164" t="inlineStr">
        <is>
          <t xml:space="preserve">ES</t>
        </is>
      </c>
      <c r="L164"/>
      <c r="M164" t="inlineStr">
        <is>
          <t xml:space="preserve">Madrid</t>
        </is>
      </c>
      <c r="N164" t="inlineStr">
        <is>
          <t xml:space="preserve">Madrid</t>
        </is>
      </c>
      <c r="O164" t="inlineStr">
        <is>
          <t xml:space="preserve">Hortaleza</t>
        </is>
      </c>
      <c r="P164"/>
      <c r="Q164" t="inlineStr">
        <is>
          <t xml:space="preserve">40.4568519</t>
        </is>
      </c>
      <c r="R164" t="inlineStr">
        <is>
          <t xml:space="preserve">-3.6455372</t>
        </is>
      </c>
      <c r="S164">
        <v>2700</v>
      </c>
      <c r="T164"/>
      <c r="U164">
        <f>IFERROR((S164-T164)/T164,"")</f>
      </c>
      <c r="V164">
        <v>49</v>
      </c>
      <c r="W164" t="inlineStr">
        <is>
          <t xml:space="preserve">87.00</t>
        </is>
      </c>
      <c r="X164"/>
      <c r="Y164"/>
      <c r="Z164">
        <f>IFERROR(S164/W164,"")</f>
      </c>
      <c r="AA164">
        <f>IFERROR(INDEX(04_Area_Stats!$C$5:$C$8,MATCH(N164,04_Area_Stats!$A$5:$A$8,0)),"")</f>
      </c>
      <c r="AB164">
        <f>IFERROR((Z164-AA164)/AA164,"")</f>
      </c>
      <c r="AC164">
        <v>2</v>
      </c>
      <c r="AD164">
        <v>1</v>
      </c>
      <c r="AE164"/>
      <c r="AF164"/>
      <c r="AG164" t="inlineStr">
        <is>
          <t xml:space="preserve">Good</t>
        </is>
      </c>
      <c r="AH164"/>
      <c r="AI164" t="inlineStr">
        <is>
          <t xml:space="preserve">Y</t>
        </is>
      </c>
      <c r="AJ164"/>
      <c r="AK164"/>
      <c r="AL164" t="inlineStr">
        <is>
          <t xml:space="preserve">N</t>
        </is>
      </c>
      <c r="AM164"/>
      <c r="AN164"/>
      <c r="AO164"/>
      <c r="AP164" t="inlineStr">
        <is>
          <t xml:space="preserve">N</t>
        </is>
      </c>
      <c r="AQ164"/>
      <c r="AR164"/>
      <c r="AS164"/>
      <c r="AT164">
        <f>IFERROR(INDEX(04_Area_Stats!$E$5:$E$8,MATCH(N164,04_Area_Stats!$A$5:$A$8,0)),"")</f>
      </c>
      <c r="AU164">
        <f>IFERROR(ROUND(W164*AT164,0),"")</f>
      </c>
      <c r="AV164">
        <f>IFERROR(AU164*12/S164,"")</f>
      </c>
      <c r="AW164">
        <f>IFERROR(ROUND(100*(03_Assumptions!$B$18*MIN(AV164/03_Assumptions!$B$13,1)+03_Assumptions!$B$19*MIN(MAX(-AB164/0.25,0),1)+03_Assumptions!$B$20*IFERROR(INDEX(03_Assumptions!$B$28:$B$33,MATCH(AG164,03_Assumptions!$A$28:$A$33,0)),0.5)+03_Assumptions!$B$21*MIN(V164/180,1)+03_Assumptions!$B$22*(COUNTIF(AI164:AQ164,"Y")/9)),0),"")</f>
      </c>
      <c r="AX164"/>
      <c r="AY164"/>
      <c r="AZ164"/>
      <c r="BA164" t="inlineStr">
        <is>
          <t xml:space="preserve">https://img4.idealista.com/s/v1/yLv6QcFaPGY-ndqtd3fIzjn3dwgl4inLwTKbMiVSd6Ml4khBqGDIaJvI4s5m5JvBdx6Ad84MdwzadwYIoz6jDAaA9z7I9Zuoyw?Expires=1788019255&amp;Signature=MEUCIGWnmxyN2SUiQKwHfIv8J54gY06O6rt310KTplBy~~l3AiEA64DJv9DeHKEtNIbtiiB-K16tFd47x5RKFPMIXjrbt8A_&amp;Key-Pair-Id=K20EOYVFELHOX5</t>
        </is>
      </c>
      <c r="BB164" t="inlineStr">
        <is>
          <t xml:space="preserve">5388904VK4758G</t>
        </is>
      </c>
      <c r="BC164">
        <v>1</v>
      </c>
      <c r="BD164"/>
      <c r="BE164">
        <v>0</v>
      </c>
      <c r="BF164"/>
      <c r="BG164"/>
      <c r="BH164"/>
      <c r="BI164"/>
      <c r="BJ164"/>
      <c r="BK164"/>
      <c r="BL164" t="inlineStr">
        <is>
          <t xml:space="preserve">Rymligt, möblerat tvårumslägenheter med stor terrass i Hortaleza-området i Madrid, nyligen renoverat med moderna slitningar och luftkonditionering. Tillgängligt för medellång till långtidsuthyrning med utmärkta förbindelser för kollektivtrafik nära IFEMA och Juan Carlos I Park.</t>
        </is>
      </c>
      <c r="BM164"/>
      <c r="BN164"/>
    </row>
    <row r="165">
      <c r="A165" t="inlineStr">
        <is>
          <t xml:space="preserve">IDL-112397638</t>
        </is>
      </c>
      <c r="B165" t="inlineStr">
        <is>
          <t xml:space="preserve">Idealista</t>
        </is>
      </c>
      <c r="C165" t="inlineStr">
        <is>
          <t xml:space="preserve">112397638</t>
        </is>
      </c>
      <c r="D165" t="inlineStr">
        <is>
          <t xml:space="preserve">https://www.idealista.com/inmueble/112397638/</t>
        </is>
      </c>
      <c r="E165" t="inlineStr">
        <is>
          <t xml:space="preserve">2026-08-28</t>
        </is>
      </c>
      <c r="F165" t="inlineStr">
        <is>
          <t xml:space="preserve">2026-09-10</t>
        </is>
      </c>
      <c r="G165" t="inlineStr">
        <is>
          <t xml:space="preserve">New</t>
        </is>
      </c>
      <c r="H165" t="inlineStr">
        <is>
          <t xml:space="preserve">Flat / apartment in Calle de Fernández de Oviedo, 16, Ciudad Jardín, Madrid</t>
        </is>
      </c>
      <c r="I165" t="inlineStr">
        <is>
          <t xml:space="preserve">Rent</t>
        </is>
      </c>
      <c r="J165" t="inlineStr">
        <is>
          <t xml:space="preserve">Flat</t>
        </is>
      </c>
      <c r="K165" t="inlineStr">
        <is>
          <t xml:space="preserve">ES</t>
        </is>
      </c>
      <c r="L165"/>
      <c r="M165" t="inlineStr">
        <is>
          <t xml:space="preserve">Madrid</t>
        </is>
      </c>
      <c r="N165" t="inlineStr">
        <is>
          <t xml:space="preserve">Madrid</t>
        </is>
      </c>
      <c r="O165" t="inlineStr">
        <is>
          <t xml:space="preserve">Chamartín</t>
        </is>
      </c>
      <c r="P165"/>
      <c r="Q165" t="inlineStr">
        <is>
          <t xml:space="preserve">40.4468710</t>
        </is>
      </c>
      <c r="R165" t="inlineStr">
        <is>
          <t xml:space="preserve">-3.6717185</t>
        </is>
      </c>
      <c r="S165">
        <v>1200</v>
      </c>
      <c r="T165"/>
      <c r="U165">
        <f>IFERROR((S165-T165)/T165,"")</f>
      </c>
      <c r="V165">
        <v>49</v>
      </c>
      <c r="W165" t="inlineStr">
        <is>
          <t xml:space="preserve">36.00</t>
        </is>
      </c>
      <c r="X165"/>
      <c r="Y165"/>
      <c r="Z165">
        <f>IFERROR(S165/W165,"")</f>
      </c>
      <c r="AA165">
        <f>IFERROR(INDEX(04_Area_Stats!$C$5:$C$8,MATCH(N165,04_Area_Stats!$A$5:$A$8,0)),"")</f>
      </c>
      <c r="AB165">
        <f>IFERROR((Z165-AA165)/AA165,"")</f>
      </c>
      <c r="AC165">
        <v>1</v>
      </c>
      <c r="AD165">
        <v>1</v>
      </c>
      <c r="AE165"/>
      <c r="AF165"/>
      <c r="AG165" t="inlineStr">
        <is>
          <t xml:space="preserve">Good</t>
        </is>
      </c>
      <c r="AH165"/>
      <c r="AI165" t="inlineStr">
        <is>
          <t xml:space="preserve">Y</t>
        </is>
      </c>
      <c r="AJ165"/>
      <c r="AK165"/>
      <c r="AL165" t="inlineStr">
        <is>
          <t xml:space="preserve">N</t>
        </is>
      </c>
      <c r="AM165"/>
      <c r="AN165"/>
      <c r="AO165"/>
      <c r="AP165" t="inlineStr">
        <is>
          <t xml:space="preserve">N</t>
        </is>
      </c>
      <c r="AQ165"/>
      <c r="AR165"/>
      <c r="AS165"/>
      <c r="AT165">
        <f>IFERROR(INDEX(04_Area_Stats!$E$5:$E$8,MATCH(N165,04_Area_Stats!$A$5:$A$8,0)),"")</f>
      </c>
      <c r="AU165">
        <f>IFERROR(ROUND(W165*AT165,0),"")</f>
      </c>
      <c r="AV165">
        <f>IFERROR(AU165*12/S165,"")</f>
      </c>
      <c r="AW165">
        <f>IFERROR(ROUND(100*(03_Assumptions!$B$18*MIN(AV165/03_Assumptions!$B$13,1)+03_Assumptions!$B$19*MIN(MAX(-AB165/0.25,0),1)+03_Assumptions!$B$20*IFERROR(INDEX(03_Assumptions!$B$28:$B$33,MATCH(AG165,03_Assumptions!$A$28:$A$33,0)),0.5)+03_Assumptions!$B$21*MIN(V165/180,1)+03_Assumptions!$B$22*(COUNTIF(AI165:AQ165,"Y")/9)),0),"")</f>
      </c>
      <c r="AX165"/>
      <c r="AY165"/>
      <c r="AZ165"/>
      <c r="BA165" t="inlineStr">
        <is>
          <t xml:space="preserve">https://img4.idealista.com/s/v1/yLv6QcFaPGY-ndqtd3fIzjn3dwgl4inLwTKbMiVSd6Ml4khBqGDIaJvI4s5m5JvBd9old7U-dx4LdwYIoz6jDAaABiXI9Zuoyw?Expires=1788019255&amp;Signature=MEUCIQDTFv3oFiLD56sDmiWGt7Q4RJb1pxB5teCWqvjQJ8iNJQIgB99J1xdSM3b-EA0GwbmjCtcU00EPzgtNHY1yvTPJsCw_&amp;Key-Pair-Id=K20EOYVFELHOX5</t>
        </is>
      </c>
      <c r="BB165" t="inlineStr">
        <is>
          <t xml:space="preserve">3177919VK4737G</t>
        </is>
      </c>
      <c r="BC165">
        <v>1</v>
      </c>
      <c r="BD165"/>
      <c r="BE165">
        <v>0</v>
      </c>
      <c r="BF165"/>
      <c r="BG165"/>
      <c r="BH165"/>
      <c r="BI165"/>
      <c r="BJ165"/>
      <c r="BK165"/>
      <c r="BL165" t="inlineStr">
        <is>
          <t xml:space="preserve">En möblerad enrumslägenhet med ett badrum i Madrids Ciudad Jardín med industriell loftstil med sovrum på mezzanin, exponerade balkar och högt i tak. Tillgänglig för temporär uthyrning från december med en deposition på €500 och 1 månads uppsägning.</t>
        </is>
      </c>
      <c r="BM165"/>
      <c r="BN165"/>
    </row>
    <row r="166">
      <c r="A166" t="inlineStr">
        <is>
          <t xml:space="preserve">IDL-112397623</t>
        </is>
      </c>
      <c r="B166" t="inlineStr">
        <is>
          <t xml:space="preserve">Idealista</t>
        </is>
      </c>
      <c r="C166" t="inlineStr">
        <is>
          <t xml:space="preserve">112397623</t>
        </is>
      </c>
      <c r="D166" t="inlineStr">
        <is>
          <t xml:space="preserve">https://www.idealista.com/inmueble/112397623/</t>
        </is>
      </c>
      <c r="E166" t="inlineStr">
        <is>
          <t xml:space="preserve">2026-08-28</t>
        </is>
      </c>
      <c r="F166" t="inlineStr">
        <is>
          <t xml:space="preserve">2026-09-10</t>
        </is>
      </c>
      <c r="G166" t="inlineStr">
        <is>
          <t xml:space="preserve">New</t>
        </is>
      </c>
      <c r="H166" t="inlineStr">
        <is>
          <t xml:space="preserve">Studio in Calle de San Marcos Nn, Chueca-Justicia, Madrid</t>
        </is>
      </c>
      <c r="I166" t="inlineStr">
        <is>
          <t xml:space="preserve">Rent</t>
        </is>
      </c>
      <c r="J166" t="inlineStr">
        <is>
          <t xml:space="preserve">Studio</t>
        </is>
      </c>
      <c r="K166" t="inlineStr">
        <is>
          <t xml:space="preserve">ES</t>
        </is>
      </c>
      <c r="L166"/>
      <c r="M166" t="inlineStr">
        <is>
          <t xml:space="preserve">Madrid</t>
        </is>
      </c>
      <c r="N166" t="inlineStr">
        <is>
          <t xml:space="preserve">Madrid</t>
        </is>
      </c>
      <c r="O166" t="inlineStr">
        <is>
          <t xml:space="preserve">Centro</t>
        </is>
      </c>
      <c r="P166"/>
      <c r="Q166" t="inlineStr">
        <is>
          <t xml:space="preserve">40.4212843</t>
        </is>
      </c>
      <c r="R166" t="inlineStr">
        <is>
          <t xml:space="preserve">-3.6978819</t>
        </is>
      </c>
      <c r="S166">
        <v>1690</v>
      </c>
      <c r="T166"/>
      <c r="U166">
        <f>IFERROR((S166-T166)/T166,"")</f>
      </c>
      <c r="V166">
        <v>49</v>
      </c>
      <c r="W166" t="inlineStr">
        <is>
          <t xml:space="preserve">35.00</t>
        </is>
      </c>
      <c r="X166"/>
      <c r="Y166"/>
      <c r="Z166">
        <f>IFERROR(S166/W166,"")</f>
      </c>
      <c r="AA166">
        <f>IFERROR(INDEX(04_Area_Stats!$C$5:$C$8,MATCH(N166,04_Area_Stats!$A$5:$A$8,0)),"")</f>
      </c>
      <c r="AB166">
        <f>IFERROR((Z166-AA166)/AA166,"")</f>
      </c>
      <c r="AC166">
        <v>0</v>
      </c>
      <c r="AD166">
        <v>1</v>
      </c>
      <c r="AE166"/>
      <c r="AF166"/>
      <c r="AG166" t="inlineStr">
        <is>
          <t xml:space="preserve">Good</t>
        </is>
      </c>
      <c r="AH166"/>
      <c r="AI166" t="inlineStr">
        <is>
          <t xml:space="preserve">N</t>
        </is>
      </c>
      <c r="AJ166"/>
      <c r="AK166"/>
      <c r="AL166" t="inlineStr">
        <is>
          <t xml:space="preserve">N</t>
        </is>
      </c>
      <c r="AM166"/>
      <c r="AN166"/>
      <c r="AO166"/>
      <c r="AP166" t="inlineStr">
        <is>
          <t xml:space="preserve">N</t>
        </is>
      </c>
      <c r="AQ166"/>
      <c r="AR166"/>
      <c r="AS166"/>
      <c r="AT166">
        <f>IFERROR(INDEX(04_Area_Stats!$E$5:$E$8,MATCH(N166,04_Area_Stats!$A$5:$A$8,0)),"")</f>
      </c>
      <c r="AU166">
        <f>IFERROR(ROUND(W166*AT166,0),"")</f>
      </c>
      <c r="AV166">
        <f>IFERROR(AU166*12/S166,"")</f>
      </c>
      <c r="AW166">
        <f>IFERROR(ROUND(100*(03_Assumptions!$B$18*MIN(AV166/03_Assumptions!$B$13,1)+03_Assumptions!$B$19*MIN(MAX(-AB166/0.25,0),1)+03_Assumptions!$B$20*IFERROR(INDEX(03_Assumptions!$B$28:$B$33,MATCH(AG166,03_Assumptions!$A$28:$A$33,0)),0.5)+03_Assumptions!$B$21*MIN(V166/180,1)+03_Assumptions!$B$22*(COUNTIF(AI166:AQ166,"Y")/9)),0),"")</f>
      </c>
      <c r="AX166"/>
      <c r="AY166"/>
      <c r="AZ166"/>
      <c r="BA166" t="inlineStr">
        <is>
          <t xml:space="preserve">https://img4.idealista.com/s/v1/yLv6QcFaPGY-ndqtd3fIzjn3dwgl4inLwTKbMiVSd6Ml4khBqGDIaJvI4s5m5JvBdwwLd6j3dwYIdwYIoz6jDAYLo6PI9Zuoyw?Expires=1788019255&amp;Signature=MEQCIDw173jctb8~Z1nY-D1bx0Uvd0Z0XW6-o7LdiV8YYS1VAiAa4Gc~k78V3GKQPIxQ8ElpvhN3FHEaaPGs3oJGeue2OA__&amp;Key-Pair-Id=K20EOYVFELHOX5</t>
        </is>
      </c>
      <c r="BB166"/>
      <c r="BC166">
        <v>1</v>
      </c>
      <c r="BD166"/>
      <c r="BE166">
        <v>0</v>
      </c>
      <c r="BF166"/>
      <c r="BG166"/>
      <c r="BH166"/>
      <c r="BI166"/>
      <c r="BJ166"/>
      <c r="BK166"/>
      <c r="BL166" t="inlineStr">
        <is>
          <t xml:space="preserve">Studiohuvudstad på 35 m² tillgänglig för uthyrning från december i Chueca-Justicia-området i Madrid. Verktyg och gemensamma kostnader är inkluderade i hyran; annonsen innehåller få detaljer.</t>
        </is>
      </c>
      <c r="BM166"/>
      <c r="BN166"/>
    </row>
    <row r="167">
      <c r="A167" t="inlineStr">
        <is>
          <t xml:space="preserve">IDL-112328124</t>
        </is>
      </c>
      <c r="B167" t="inlineStr">
        <is>
          <t xml:space="preserve">Idealista</t>
        </is>
      </c>
      <c r="C167" t="inlineStr">
        <is>
          <t xml:space="preserve">112328124</t>
        </is>
      </c>
      <c r="D167" t="inlineStr">
        <is>
          <t xml:space="preserve">https://www.idealista.com/inmueble/112328124/</t>
        </is>
      </c>
      <c r="E167" t="inlineStr">
        <is>
          <t xml:space="preserve">2026-08-28</t>
        </is>
      </c>
      <c r="F167" t="inlineStr">
        <is>
          <t xml:space="preserve">2026-09-10</t>
        </is>
      </c>
      <c r="G167" t="inlineStr">
        <is>
          <t xml:space="preserve">New</t>
        </is>
      </c>
      <c r="H167" t="inlineStr">
        <is>
          <t xml:space="preserve">Studio in Avenida del Doctor Federico Rubio y Galí, 11, Bellas Vistas, Madrid</t>
        </is>
      </c>
      <c r="I167" t="inlineStr">
        <is>
          <t xml:space="preserve">Rent</t>
        </is>
      </c>
      <c r="J167" t="inlineStr">
        <is>
          <t xml:space="preserve">Studio</t>
        </is>
      </c>
      <c r="K167" t="inlineStr">
        <is>
          <t xml:space="preserve">ES</t>
        </is>
      </c>
      <c r="L167"/>
      <c r="M167" t="inlineStr">
        <is>
          <t xml:space="preserve">Madrid</t>
        </is>
      </c>
      <c r="N167" t="inlineStr">
        <is>
          <t xml:space="preserve">Madrid</t>
        </is>
      </c>
      <c r="O167" t="inlineStr">
        <is>
          <t xml:space="preserve">Tetuán</t>
        </is>
      </c>
      <c r="P167"/>
      <c r="Q167" t="inlineStr">
        <is>
          <t xml:space="preserve">40.4488098</t>
        </is>
      </c>
      <c r="R167" t="inlineStr">
        <is>
          <t xml:space="preserve">-3.7089627</t>
        </is>
      </c>
      <c r="S167">
        <v>1400</v>
      </c>
      <c r="T167"/>
      <c r="U167">
        <f>IFERROR((S167-T167)/T167,"")</f>
      </c>
      <c r="V167">
        <v>49</v>
      </c>
      <c r="W167" t="inlineStr">
        <is>
          <t xml:space="preserve">15.00</t>
        </is>
      </c>
      <c r="X167"/>
      <c r="Y167"/>
      <c r="Z167">
        <f>IFERROR(S167/W167,"")</f>
      </c>
      <c r="AA167">
        <f>IFERROR(INDEX(04_Area_Stats!$C$5:$C$8,MATCH(N167,04_Area_Stats!$A$5:$A$8,0)),"")</f>
      </c>
      <c r="AB167">
        <f>IFERROR((Z167-AA167)/AA167,"")</f>
      </c>
      <c r="AC167">
        <v>0</v>
      </c>
      <c r="AD167">
        <v>1</v>
      </c>
      <c r="AE167"/>
      <c r="AF167"/>
      <c r="AG167" t="inlineStr">
        <is>
          <t xml:space="preserve">Good</t>
        </is>
      </c>
      <c r="AH167"/>
      <c r="AI167" t="inlineStr">
        <is>
          <t xml:space="preserve">N</t>
        </is>
      </c>
      <c r="AJ167"/>
      <c r="AK167"/>
      <c r="AL167" t="inlineStr">
        <is>
          <t xml:space="preserve">N</t>
        </is>
      </c>
      <c r="AM167"/>
      <c r="AN167"/>
      <c r="AO167"/>
      <c r="AP167" t="inlineStr">
        <is>
          <t xml:space="preserve">N</t>
        </is>
      </c>
      <c r="AQ167" t="inlineStr">
        <is>
          <t xml:space="preserve">Y</t>
        </is>
      </c>
      <c r="AR167"/>
      <c r="AS167"/>
      <c r="AT167">
        <f>IFERROR(INDEX(04_Area_Stats!$E$5:$E$8,MATCH(N167,04_Area_Stats!$A$5:$A$8,0)),"")</f>
      </c>
      <c r="AU167">
        <f>IFERROR(ROUND(W167*AT167,0),"")</f>
      </c>
      <c r="AV167">
        <f>IFERROR(AU167*12/S167,"")</f>
      </c>
      <c r="AW167">
        <f>IFERROR(ROUND(100*(03_Assumptions!$B$18*MIN(AV167/03_Assumptions!$B$13,1)+03_Assumptions!$B$19*MIN(MAX(-AB167/0.25,0),1)+03_Assumptions!$B$20*IFERROR(INDEX(03_Assumptions!$B$28:$B$33,MATCH(AG167,03_Assumptions!$A$28:$A$33,0)),0.5)+03_Assumptions!$B$21*MIN(V167/180,1)+03_Assumptions!$B$22*(COUNTIF(AI167:AQ167,"Y")/9)),0),"")</f>
      </c>
      <c r="AX167"/>
      <c r="AY167"/>
      <c r="AZ167"/>
      <c r="BA167" t="inlineStr">
        <is>
          <t xml:space="preserve">https://img4.idealista.com/s/v1/yLv6QcFaPGY-ndqtd3fIzjn3dwgl4inLwTKbMiVSd6Ml4khBqGDIaJvI4s5m5JvBd_ebdz7ad6gLdwYIo6MlgHp6o6PI9Zuoyw?Expires=1788019255&amp;Signature=MEYCIQDuwt9sUDcqsv-MoXqcidiLcq1s-jQS3D5Hgqc9RyXJLQIhAKLymBc8Sa5RSCErIvVGV1F115pdy~NlUGpPNHDjkFuJ&amp;Key-Pair-Id=K20EOYVFELHOX5</t>
        </is>
      </c>
      <c r="BB167" t="inlineStr">
        <is>
          <t xml:space="preserve">0079309VK4707G</t>
        </is>
      </c>
      <c r="BC167">
        <v>1</v>
      </c>
      <c r="BD167"/>
      <c r="BE167">
        <v>0</v>
      </c>
      <c r="BF167"/>
      <c r="BG167"/>
      <c r="BH167"/>
      <c r="BI167"/>
      <c r="BJ167"/>
      <c r="BK167"/>
      <c r="BL167" t="inlineStr">
        <is>
          <t xml:space="preserve">Fullt möblerad studiolegenhet tillgänglig för uthyrning i Bellas Vistas-området i Madrid, designad för studenter och digitala nomader med ljusa, välutrustade utrymmen. Hyran inkluderar två gångers veckovis städning, verktyg och sängkläder, med utmärkt kollektivtrafik och närhet till universitet och viktiga stadsplatser.</t>
        </is>
      </c>
      <c r="BM167" t="inlineStr">
        <is>
          <t xml:space="preserve">furnished</t>
        </is>
      </c>
      <c r="BN167"/>
    </row>
    <row r="168">
      <c r="A168" t="inlineStr">
        <is>
          <t xml:space="preserve">IDL-112397729</t>
        </is>
      </c>
      <c r="B168" t="inlineStr">
        <is>
          <t xml:space="preserve">Idealista</t>
        </is>
      </c>
      <c r="C168" t="inlineStr">
        <is>
          <t xml:space="preserve">112397729</t>
        </is>
      </c>
      <c r="D168" t="inlineStr">
        <is>
          <t xml:space="preserve">https://www.idealista.com/inmueble/112397729/</t>
        </is>
      </c>
      <c r="E168" t="inlineStr">
        <is>
          <t xml:space="preserve">2026-08-28</t>
        </is>
      </c>
      <c r="F168" t="inlineStr">
        <is>
          <t xml:space="preserve">2026-09-10</t>
        </is>
      </c>
      <c r="G168" t="inlineStr">
        <is>
          <t xml:space="preserve">New</t>
        </is>
      </c>
      <c r="H168" t="inlineStr">
        <is>
          <t xml:space="preserve">Flat / apartment in Calle de la Pasa, 4, Palacio, Madrid</t>
        </is>
      </c>
      <c r="I168" t="inlineStr">
        <is>
          <t xml:space="preserve">Rent</t>
        </is>
      </c>
      <c r="J168" t="inlineStr">
        <is>
          <t xml:space="preserve">Flat</t>
        </is>
      </c>
      <c r="K168" t="inlineStr">
        <is>
          <t xml:space="preserve">ES</t>
        </is>
      </c>
      <c r="L168"/>
      <c r="M168" t="inlineStr">
        <is>
          <t xml:space="preserve">Madrid</t>
        </is>
      </c>
      <c r="N168" t="inlineStr">
        <is>
          <t xml:space="preserve">Madrid</t>
        </is>
      </c>
      <c r="O168" t="inlineStr">
        <is>
          <t xml:space="preserve">Centro</t>
        </is>
      </c>
      <c r="P168"/>
      <c r="Q168" t="inlineStr">
        <is>
          <t xml:space="preserve">40.4141669</t>
        </is>
      </c>
      <c r="R168" t="inlineStr">
        <is>
          <t xml:space="preserve">-3.7087646</t>
        </is>
      </c>
      <c r="S168">
        <v>1550</v>
      </c>
      <c r="T168"/>
      <c r="U168">
        <f>IFERROR((S168-T168)/T168,"")</f>
      </c>
      <c r="V168">
        <v>49</v>
      </c>
      <c r="W168" t="inlineStr">
        <is>
          <t xml:space="preserve">40.00</t>
        </is>
      </c>
      <c r="X168"/>
      <c r="Y168"/>
      <c r="Z168">
        <f>IFERROR(S168/W168,"")</f>
      </c>
      <c r="AA168">
        <f>IFERROR(INDEX(04_Area_Stats!$C$5:$C$8,MATCH(N168,04_Area_Stats!$A$5:$A$8,0)),"")</f>
      </c>
      <c r="AB168">
        <f>IFERROR((Z168-AA168)/AA168,"")</f>
      </c>
      <c r="AC168">
        <v>1</v>
      </c>
      <c r="AD168">
        <v>1</v>
      </c>
      <c r="AE168"/>
      <c r="AF168"/>
      <c r="AG168" t="inlineStr">
        <is>
          <t xml:space="preserve">Good</t>
        </is>
      </c>
      <c r="AH168"/>
      <c r="AI168" t="inlineStr">
        <is>
          <t xml:space="preserve">Y</t>
        </is>
      </c>
      <c r="AJ168"/>
      <c r="AK168"/>
      <c r="AL168" t="inlineStr">
        <is>
          <t xml:space="preserve">N</t>
        </is>
      </c>
      <c r="AM168"/>
      <c r="AN168"/>
      <c r="AO168"/>
      <c r="AP168" t="inlineStr">
        <is>
          <t xml:space="preserve">N</t>
        </is>
      </c>
      <c r="AQ168"/>
      <c r="AR168"/>
      <c r="AS168"/>
      <c r="AT168">
        <f>IFERROR(INDEX(04_Area_Stats!$E$5:$E$8,MATCH(N168,04_Area_Stats!$A$5:$A$8,0)),"")</f>
      </c>
      <c r="AU168">
        <f>IFERROR(ROUND(W168*AT168,0),"")</f>
      </c>
      <c r="AV168">
        <f>IFERROR(AU168*12/S168,"")</f>
      </c>
      <c r="AW168">
        <f>IFERROR(ROUND(100*(03_Assumptions!$B$18*MIN(AV168/03_Assumptions!$B$13,1)+03_Assumptions!$B$19*MIN(MAX(-AB168/0.25,0),1)+03_Assumptions!$B$20*IFERROR(INDEX(03_Assumptions!$B$28:$B$33,MATCH(AG168,03_Assumptions!$A$28:$A$33,0)),0.5)+03_Assumptions!$B$21*MIN(V168/180,1)+03_Assumptions!$B$22*(COUNTIF(AI168:AQ168,"Y")/9)),0),"")</f>
      </c>
      <c r="AX168"/>
      <c r="AY168"/>
      <c r="AZ168"/>
      <c r="BA168" t="inlineStr">
        <is>
          <t xml:space="preserve">https://img4.idealista.com/s/v1/yLv6QcFaPGY-ndqtd3fIzjn3dwgl4inLwTKbMiVSd6Ml4khBqGDIaJvI4s5m5JvBdz4edwwGd9r3dwYIoz6jDAj3CPfI9Zuoyw?Expires=1788019255&amp;Signature=MEUCIQCN8mmgeV7I518JUNTNIOuOoev-JBAYjGQLOEBsFFaHPQIgGgNUo3z6w8JEit3kagLCjblRZM9QqFSgVQzKkswMO4w_&amp;Key-Pair-Id=K20EOYVFELHOX5</t>
        </is>
      </c>
      <c r="BB168" t="inlineStr">
        <is>
          <t xml:space="preserve">9941504VK3794B</t>
        </is>
      </c>
      <c r="BC168">
        <v>1</v>
      </c>
      <c r="BD168"/>
      <c r="BE168">
        <v>0</v>
      </c>
      <c r="BF168"/>
      <c r="BG168"/>
      <c r="BH168"/>
      <c r="BI168"/>
      <c r="BJ168"/>
      <c r="BK168"/>
      <c r="BL168" t="inlineStr">
        <is>
          <t xml:space="preserve">En ljus, möblerad lägenhet med 1 sovrum i centrala Madrids Palacio-område, på tredje våningen med hiss och balkonger som erbjuder naturligt ljus. Belägen bara några steg från Plaza Mayor och Kungliga Palatset med utmärkt tillgång till butiker och restauranger.</t>
        </is>
      </c>
      <c r="BM168"/>
      <c r="BN168"/>
    </row>
    <row r="169">
      <c r="A169" t="inlineStr">
        <is>
          <t xml:space="preserve">IDL-112397601</t>
        </is>
      </c>
      <c r="B169" t="inlineStr">
        <is>
          <t xml:space="preserve">Idealista</t>
        </is>
      </c>
      <c r="C169" t="inlineStr">
        <is>
          <t xml:space="preserve">112397601</t>
        </is>
      </c>
      <c r="D169" t="inlineStr">
        <is>
          <t xml:space="preserve">https://www.idealista.com/inmueble/112397601/</t>
        </is>
      </c>
      <c r="E169" t="inlineStr">
        <is>
          <t xml:space="preserve">2026-08-28</t>
        </is>
      </c>
      <c r="F169" t="inlineStr">
        <is>
          <t xml:space="preserve">2026-09-10</t>
        </is>
      </c>
      <c r="G169" t="inlineStr">
        <is>
          <t xml:space="preserve">New</t>
        </is>
      </c>
      <c r="H169" t="inlineStr">
        <is>
          <t xml:space="preserve">Flat / apartment in Calle del Doctor Piga Nn, Lavapiés-Embajadores, Madrid</t>
        </is>
      </c>
      <c r="I169" t="inlineStr">
        <is>
          <t xml:space="preserve">Rent</t>
        </is>
      </c>
      <c r="J169" t="inlineStr">
        <is>
          <t xml:space="preserve">Flat</t>
        </is>
      </c>
      <c r="K169" t="inlineStr">
        <is>
          <t xml:space="preserve">ES</t>
        </is>
      </c>
      <c r="L169"/>
      <c r="M169" t="inlineStr">
        <is>
          <t xml:space="preserve">Madrid</t>
        </is>
      </c>
      <c r="N169" t="inlineStr">
        <is>
          <t xml:space="preserve">Madrid</t>
        </is>
      </c>
      <c r="O169" t="inlineStr">
        <is>
          <t xml:space="preserve">Centro</t>
        </is>
      </c>
      <c r="P169"/>
      <c r="Q169" t="inlineStr">
        <is>
          <t xml:space="preserve">40.4087390</t>
        </is>
      </c>
      <c r="R169" t="inlineStr">
        <is>
          <t xml:space="preserve">-3.6988384</t>
        </is>
      </c>
      <c r="S169">
        <v>1300</v>
      </c>
      <c r="T169"/>
      <c r="U169">
        <f>IFERROR((S169-T169)/T169,"")</f>
      </c>
      <c r="V169">
        <v>49</v>
      </c>
      <c r="W169" t="inlineStr">
        <is>
          <t xml:space="preserve">52.00</t>
        </is>
      </c>
      <c r="X169"/>
      <c r="Y169"/>
      <c r="Z169">
        <f>IFERROR(S169/W169,"")</f>
      </c>
      <c r="AA169">
        <f>IFERROR(INDEX(04_Area_Stats!$C$5:$C$8,MATCH(N169,04_Area_Stats!$A$5:$A$8,0)),"")</f>
      </c>
      <c r="AB169">
        <f>IFERROR((Z169-AA169)/AA169,"")</f>
      </c>
      <c r="AC169">
        <v>1</v>
      </c>
      <c r="AD169">
        <v>1</v>
      </c>
      <c r="AE169"/>
      <c r="AF169"/>
      <c r="AG169" t="inlineStr">
        <is>
          <t xml:space="preserve">Good</t>
        </is>
      </c>
      <c r="AH169"/>
      <c r="AI169" t="inlineStr">
        <is>
          <t xml:space="preserve">N</t>
        </is>
      </c>
      <c r="AJ169"/>
      <c r="AK169"/>
      <c r="AL169" t="inlineStr">
        <is>
          <t xml:space="preserve">N</t>
        </is>
      </c>
      <c r="AM169"/>
      <c r="AN169"/>
      <c r="AO169"/>
      <c r="AP169" t="inlineStr">
        <is>
          <t xml:space="preserve">N</t>
        </is>
      </c>
      <c r="AQ169"/>
      <c r="AR169"/>
      <c r="AS169"/>
      <c r="AT169">
        <f>IFERROR(INDEX(04_Area_Stats!$E$5:$E$8,MATCH(N169,04_Area_Stats!$A$5:$A$8,0)),"")</f>
      </c>
      <c r="AU169">
        <f>IFERROR(ROUND(W169*AT169,0),"")</f>
      </c>
      <c r="AV169">
        <f>IFERROR(AU169*12/S169,"")</f>
      </c>
      <c r="AW169">
        <f>IFERROR(ROUND(100*(03_Assumptions!$B$18*MIN(AV169/03_Assumptions!$B$13,1)+03_Assumptions!$B$19*MIN(MAX(-AB169/0.25,0),1)+03_Assumptions!$B$20*IFERROR(INDEX(03_Assumptions!$B$28:$B$33,MATCH(AG169,03_Assumptions!$A$28:$A$33,0)),0.5)+03_Assumptions!$B$21*MIN(V169/180,1)+03_Assumptions!$B$22*(COUNTIF(AI169:AQ169,"Y")/9)),0),"")</f>
      </c>
      <c r="AX169"/>
      <c r="AY169"/>
      <c r="AZ169"/>
      <c r="BA169" t="inlineStr">
        <is>
          <t xml:space="preserve">https://img4.idealista.com/s/v1/yLv6QcFaPGY-ndqtd3fIzjn3dwgl4inLwTKbMiVSd6Ml4khBqGDIaJvI4s5m5JvBd6g-dwu1d3qjdwYIoz6jDAYlBgjI9Zuoyw?Expires=1788019255&amp;Signature=MEYCIQDMFniJqV9e2i0jp856uiihCpeAiWihREJ54ooTFhMGMQIhAOE-pobNmjhbQ5iR4O2pFDIXi~Q~GMFlxcfubOyHouuN&amp;Key-Pair-Id=K20EOYVFELHOX5</t>
        </is>
      </c>
      <c r="BB169"/>
      <c r="BC169">
        <v>1</v>
      </c>
      <c r="BD169"/>
      <c r="BE169">
        <v>0</v>
      </c>
      <c r="BF169"/>
      <c r="BG169"/>
      <c r="BH169"/>
      <c r="BI169"/>
      <c r="BJ169"/>
      <c r="BK169"/>
      <c r="BL169" t="inlineStr">
        <is>
          <t xml:space="preserve">En helt renoverad och möblerad ettårslägenhet på 52 m² i Lavapiés, Madrid, tillgänglig för medellång hyresperiod från december med direkt gatöppning och luftkonditionering. Belägen på en lugn gata bara två minuter från Lavapiés tunnelbana och nära stora kulturattraktioner och transportnav.</t>
        </is>
      </c>
      <c r="BM169"/>
      <c r="BN169"/>
    </row>
    <row r="170">
      <c r="A170" t="inlineStr">
        <is>
          <t xml:space="preserve">IDL-112397637</t>
        </is>
      </c>
      <c r="B170" t="inlineStr">
        <is>
          <t xml:space="preserve">Idealista</t>
        </is>
      </c>
      <c r="C170" t="inlineStr">
        <is>
          <t xml:space="preserve">112397637</t>
        </is>
      </c>
      <c r="D170" t="inlineStr">
        <is>
          <t xml:space="preserve">https://www.idealista.com/inmueble/112397637/</t>
        </is>
      </c>
      <c r="E170" t="inlineStr">
        <is>
          <t xml:space="preserve">2026-08-28</t>
        </is>
      </c>
      <c r="F170" t="inlineStr">
        <is>
          <t xml:space="preserve">2026-09-10</t>
        </is>
      </c>
      <c r="G170" t="inlineStr">
        <is>
          <t xml:space="preserve">New</t>
        </is>
      </c>
      <c r="H170" t="inlineStr">
        <is>
          <t xml:space="preserve">Flat / apartment in Calle de Argente, 24, San Diego, Madrid</t>
        </is>
      </c>
      <c r="I170" t="inlineStr">
        <is>
          <t xml:space="preserve">Rent</t>
        </is>
      </c>
      <c r="J170" t="inlineStr">
        <is>
          <t xml:space="preserve">Flat</t>
        </is>
      </c>
      <c r="K170" t="inlineStr">
        <is>
          <t xml:space="preserve">ES</t>
        </is>
      </c>
      <c r="L170"/>
      <c r="M170" t="inlineStr">
        <is>
          <t xml:space="preserve">Madrid</t>
        </is>
      </c>
      <c r="N170" t="inlineStr">
        <is>
          <t xml:space="preserve">Madrid</t>
        </is>
      </c>
      <c r="O170" t="inlineStr">
        <is>
          <t xml:space="preserve">Puente de Vallecas</t>
        </is>
      </c>
      <c r="P170"/>
      <c r="Q170" t="inlineStr">
        <is>
          <t xml:space="preserve">40.3943711</t>
        </is>
      </c>
      <c r="R170" t="inlineStr">
        <is>
          <t xml:space="preserve">-3.6680946</t>
        </is>
      </c>
      <c r="S170">
        <v>1300</v>
      </c>
      <c r="T170"/>
      <c r="U170">
        <f>IFERROR((S170-T170)/T170,"")</f>
      </c>
      <c r="V170">
        <v>49</v>
      </c>
      <c r="W170" t="inlineStr">
        <is>
          <t xml:space="preserve">40.00</t>
        </is>
      </c>
      <c r="X170"/>
      <c r="Y170"/>
      <c r="Z170">
        <f>IFERROR(S170/W170,"")</f>
      </c>
      <c r="AA170">
        <f>IFERROR(INDEX(04_Area_Stats!$C$5:$C$8,MATCH(N170,04_Area_Stats!$A$5:$A$8,0)),"")</f>
      </c>
      <c r="AB170">
        <f>IFERROR((Z170-AA170)/AA170,"")</f>
      </c>
      <c r="AC170">
        <v>1</v>
      </c>
      <c r="AD170">
        <v>1</v>
      </c>
      <c r="AE170"/>
      <c r="AF170">
        <v>1923</v>
      </c>
      <c r="AG170" t="inlineStr">
        <is>
          <t xml:space="preserve">Good</t>
        </is>
      </c>
      <c r="AH170"/>
      <c r="AI170" t="inlineStr">
        <is>
          <t xml:space="preserve">Y</t>
        </is>
      </c>
      <c r="AJ170"/>
      <c r="AK170"/>
      <c r="AL170" t="inlineStr">
        <is>
          <t xml:space="preserve">N</t>
        </is>
      </c>
      <c r="AM170"/>
      <c r="AN170"/>
      <c r="AO170"/>
      <c r="AP170" t="inlineStr">
        <is>
          <t xml:space="preserve">N</t>
        </is>
      </c>
      <c r="AQ170"/>
      <c r="AR170"/>
      <c r="AS170"/>
      <c r="AT170">
        <f>IFERROR(INDEX(04_Area_Stats!$E$5:$E$8,MATCH(N170,04_Area_Stats!$A$5:$A$8,0)),"")</f>
      </c>
      <c r="AU170">
        <f>IFERROR(ROUND(W170*AT170,0),"")</f>
      </c>
      <c r="AV170">
        <f>IFERROR(AU170*12/S170,"")</f>
      </c>
      <c r="AW170">
        <f>IFERROR(ROUND(100*(03_Assumptions!$B$18*MIN(AV170/03_Assumptions!$B$13,1)+03_Assumptions!$B$19*MIN(MAX(-AB170/0.25,0),1)+03_Assumptions!$B$20*IFERROR(INDEX(03_Assumptions!$B$28:$B$33,MATCH(AG170,03_Assumptions!$A$28:$A$33,0)),0.5)+03_Assumptions!$B$21*MIN(V170/180,1)+03_Assumptions!$B$22*(COUNTIF(AI170:AQ170,"Y")/9)),0),"")</f>
      </c>
      <c r="AX170"/>
      <c r="AY170"/>
      <c r="AZ170"/>
      <c r="BA170" t="inlineStr">
        <is>
          <t xml:space="preserve">https://img4.idealista.com/s/v1/yLv6QcFaPGY-ndqtd3fIzjn3dwgl4inLwTKbMiVSd6Ml4khBqGDIaJvI4s5m5JvBd4Aedz56dz6odwYIoz6jDAY-PgbI9Zuoyw?Expires=1788019255&amp;Signature=MEYCIQDZs714gcBJ7EPCWqydNbOdg-zM1IVLnO-7t0K~o7zKUgIhALGBp7CmB9cgKkVwLEua3K1RszTaJGflSdSzEglek0dx&amp;Key-Pair-Id=K20EOYVFELHOX5</t>
        </is>
      </c>
      <c r="BB170" t="inlineStr">
        <is>
          <t xml:space="preserve">3319607VK4731G0001XL</t>
        </is>
      </c>
      <c r="BC170">
        <v>1</v>
      </c>
      <c r="BD170"/>
      <c r="BE170">
        <v>0</v>
      </c>
      <c r="BF170"/>
      <c r="BG170"/>
      <c r="BH170"/>
      <c r="BI170"/>
      <c r="BJ170"/>
      <c r="BK170"/>
      <c r="BL170" t="inlineStr">
        <is>
          <t xml:space="preserve">Ljust, modernt möblerat 1-rumslägenhet i San Diego-området i Madrid, tillgängligt för medellång-till-långtidshyra från december. Det fullt utrustade utrymmet har ett bekvämt huvudsovrum, amerikanskt kök med öö och utmärkt kollektivtrafikförbindelser via närliggande tunnelbana och buss.</t>
        </is>
      </c>
      <c r="BM170"/>
      <c r="BN170"/>
    </row>
    <row r="171">
      <c r="A171" t="inlineStr">
        <is>
          <t xml:space="preserve">IDL-112397580</t>
        </is>
      </c>
      <c r="B171" t="inlineStr">
        <is>
          <t xml:space="preserve">Idealista</t>
        </is>
      </c>
      <c r="C171" t="inlineStr">
        <is>
          <t xml:space="preserve">112397580</t>
        </is>
      </c>
      <c r="D171" t="inlineStr">
        <is>
          <t xml:space="preserve">https://www.idealista.com/inmueble/112397580/</t>
        </is>
      </c>
      <c r="E171" t="inlineStr">
        <is>
          <t xml:space="preserve">2026-08-28</t>
        </is>
      </c>
      <c r="F171" t="inlineStr">
        <is>
          <t xml:space="preserve">2026-09-10</t>
        </is>
      </c>
      <c r="G171" t="inlineStr">
        <is>
          <t xml:space="preserve">New</t>
        </is>
      </c>
      <c r="H171" t="inlineStr">
        <is>
          <t xml:space="preserve">Flat / apartment in Camino de Ganapanes, 1, Peñagrande, Madrid</t>
        </is>
      </c>
      <c r="I171" t="inlineStr">
        <is>
          <t xml:space="preserve">Rent</t>
        </is>
      </c>
      <c r="J171" t="inlineStr">
        <is>
          <t xml:space="preserve">Flat</t>
        </is>
      </c>
      <c r="K171" t="inlineStr">
        <is>
          <t xml:space="preserve">ES</t>
        </is>
      </c>
      <c r="L171"/>
      <c r="M171" t="inlineStr">
        <is>
          <t xml:space="preserve">Madrid</t>
        </is>
      </c>
      <c r="N171" t="inlineStr">
        <is>
          <t xml:space="preserve">Madrid</t>
        </is>
      </c>
      <c r="O171" t="inlineStr">
        <is>
          <t xml:space="preserve">Fuencarral</t>
        </is>
      </c>
      <c r="P171"/>
      <c r="Q171" t="inlineStr">
        <is>
          <t xml:space="preserve">40.4704899</t>
        </is>
      </c>
      <c r="R171" t="inlineStr">
        <is>
          <t xml:space="preserve">-3.7147977</t>
        </is>
      </c>
      <c r="S171">
        <v>1450</v>
      </c>
      <c r="T171"/>
      <c r="U171">
        <f>IFERROR((S171-T171)/T171,"")</f>
      </c>
      <c r="V171">
        <v>49</v>
      </c>
      <c r="W171" t="inlineStr">
        <is>
          <t xml:space="preserve">40.00</t>
        </is>
      </c>
      <c r="X171"/>
      <c r="Y171"/>
      <c r="Z171">
        <f>IFERROR(S171/W171,"")</f>
      </c>
      <c r="AA171">
        <f>IFERROR(INDEX(04_Area_Stats!$C$5:$C$8,MATCH(N171,04_Area_Stats!$A$5:$A$8,0)),"")</f>
      </c>
      <c r="AB171">
        <f>IFERROR((Z171-AA171)/AA171,"")</f>
      </c>
      <c r="AC171">
        <v>1</v>
      </c>
      <c r="AD171">
        <v>1</v>
      </c>
      <c r="AE171"/>
      <c r="AF171"/>
      <c r="AG171" t="inlineStr">
        <is>
          <t xml:space="preserve">Good</t>
        </is>
      </c>
      <c r="AH171"/>
      <c r="AI171" t="inlineStr">
        <is>
          <t xml:space="preserve">Y</t>
        </is>
      </c>
      <c r="AJ171"/>
      <c r="AK171"/>
      <c r="AL171" t="inlineStr">
        <is>
          <t xml:space="preserve">N</t>
        </is>
      </c>
      <c r="AM171"/>
      <c r="AN171"/>
      <c r="AO171"/>
      <c r="AP171" t="inlineStr">
        <is>
          <t xml:space="preserve">N</t>
        </is>
      </c>
      <c r="AQ171"/>
      <c r="AR171"/>
      <c r="AS171"/>
      <c r="AT171">
        <f>IFERROR(INDEX(04_Area_Stats!$E$5:$E$8,MATCH(N171,04_Area_Stats!$A$5:$A$8,0)),"")</f>
      </c>
      <c r="AU171">
        <f>IFERROR(ROUND(W171*AT171,0),"")</f>
      </c>
      <c r="AV171">
        <f>IFERROR(AU171*12/S171,"")</f>
      </c>
      <c r="AW171">
        <f>IFERROR(ROUND(100*(03_Assumptions!$B$18*MIN(AV171/03_Assumptions!$B$13,1)+03_Assumptions!$B$19*MIN(MAX(-AB171/0.25,0),1)+03_Assumptions!$B$20*IFERROR(INDEX(03_Assumptions!$B$28:$B$33,MATCH(AG171,03_Assumptions!$A$28:$A$33,0)),0.5)+03_Assumptions!$B$21*MIN(V171/180,1)+03_Assumptions!$B$22*(COUNTIF(AI171:AQ171,"Y")/9)),0),"")</f>
      </c>
      <c r="AX171"/>
      <c r="AY171"/>
      <c r="AZ171"/>
      <c r="BA171" t="inlineStr">
        <is>
          <t xml:space="preserve">https://img4.idealista.com/s/v1/yLv6QcFaPGY-ndqtd3fIzjn3dwgl4inLwTKbMiVSd6Ml4khBqGDIaJvI4s5m5JvBdwbadwsIdwiAdwYIoz6jDCV6CHrI9Zuoyw?Expires=1788019255&amp;Signature=MEQCID-6A5FYTAy2~KxJqb9Q4S4nyihWDabhGgLQELsZSglYAiAB4DLS2iS7q8EoDcjIcYZMPpPz50uAZKkAaaE3GwJIKA__&amp;Key-Pair-Id=K20EOYVFELHOX5</t>
        </is>
      </c>
      <c r="BB171"/>
      <c r="BC171">
        <v>1</v>
      </c>
      <c r="BD171"/>
      <c r="BE171">
        <v>0</v>
      </c>
      <c r="BF171"/>
      <c r="BG171"/>
      <c r="BH171"/>
      <c r="BI171"/>
      <c r="BJ171"/>
      <c r="BK171"/>
      <c r="BL171" t="inlineStr">
        <is>
          <t xml:space="preserve">En lägenhet i Peñagrande, Madrid, tillgänglig för tillfällig uthyrning från november. Annonsen innehåller minimal information om fastigheten och fokuserar främst på hyresvillkor och hyresgästkrav.</t>
        </is>
      </c>
      <c r="BM171"/>
      <c r="BN171"/>
    </row>
    <row r="172">
      <c r="A172" t="inlineStr">
        <is>
          <t xml:space="preserve">IDL-112397451</t>
        </is>
      </c>
      <c r="B172" t="inlineStr">
        <is>
          <t xml:space="preserve">Idealista</t>
        </is>
      </c>
      <c r="C172" t="inlineStr">
        <is>
          <t xml:space="preserve">112397451</t>
        </is>
      </c>
      <c r="D172" t="inlineStr">
        <is>
          <t xml:space="preserve">https://www.idealista.com/inmueble/112397451/</t>
        </is>
      </c>
      <c r="E172" t="inlineStr">
        <is>
          <t xml:space="preserve">2026-08-28</t>
        </is>
      </c>
      <c r="F172" t="inlineStr">
        <is>
          <t xml:space="preserve">2026-09-10</t>
        </is>
      </c>
      <c r="G172" t="inlineStr">
        <is>
          <t xml:space="preserve">New</t>
        </is>
      </c>
      <c r="H172" t="inlineStr">
        <is>
          <t xml:space="preserve">Studio in Paseo de la Castellana Nn, Bernabéu-Hispanoamérica, Madrid</t>
        </is>
      </c>
      <c r="I172" t="inlineStr">
        <is>
          <t xml:space="preserve">Rent</t>
        </is>
      </c>
      <c r="J172" t="inlineStr">
        <is>
          <t xml:space="preserve">Studio</t>
        </is>
      </c>
      <c r="K172" t="inlineStr">
        <is>
          <t xml:space="preserve">ES</t>
        </is>
      </c>
      <c r="L172"/>
      <c r="M172" t="inlineStr">
        <is>
          <t xml:space="preserve">Madrid</t>
        </is>
      </c>
      <c r="N172" t="inlineStr">
        <is>
          <t xml:space="preserve">Madrid</t>
        </is>
      </c>
      <c r="O172" t="inlineStr">
        <is>
          <t xml:space="preserve">Chamartín</t>
        </is>
      </c>
      <c r="P172"/>
      <c r="Q172" t="inlineStr">
        <is>
          <t xml:space="preserve">40.4533402</t>
        </is>
      </c>
      <c r="R172" t="inlineStr">
        <is>
          <t xml:space="preserve">-3.6904765</t>
        </is>
      </c>
      <c r="S172">
        <v>1200</v>
      </c>
      <c r="T172"/>
      <c r="U172">
        <f>IFERROR((S172-T172)/T172,"")</f>
      </c>
      <c r="V172">
        <v>49</v>
      </c>
      <c r="W172" t="inlineStr">
        <is>
          <t xml:space="preserve">32.00</t>
        </is>
      </c>
      <c r="X172"/>
      <c r="Y172"/>
      <c r="Z172">
        <f>IFERROR(S172/W172,"")</f>
      </c>
      <c r="AA172">
        <f>IFERROR(INDEX(04_Area_Stats!$C$5:$C$8,MATCH(N172,04_Area_Stats!$A$5:$A$8,0)),"")</f>
      </c>
      <c r="AB172">
        <f>IFERROR((Z172-AA172)/AA172,"")</f>
      </c>
      <c r="AC172">
        <v>0</v>
      </c>
      <c r="AD172">
        <v>1</v>
      </c>
      <c r="AE172"/>
      <c r="AF172"/>
      <c r="AG172" t="inlineStr">
        <is>
          <t xml:space="preserve">Good</t>
        </is>
      </c>
      <c r="AH172"/>
      <c r="AI172" t="inlineStr">
        <is>
          <t xml:space="preserve">N</t>
        </is>
      </c>
      <c r="AJ172"/>
      <c r="AK172"/>
      <c r="AL172" t="inlineStr">
        <is>
          <t xml:space="preserve">N</t>
        </is>
      </c>
      <c r="AM172"/>
      <c r="AN172"/>
      <c r="AO172"/>
      <c r="AP172" t="inlineStr">
        <is>
          <t xml:space="preserve">N</t>
        </is>
      </c>
      <c r="AQ172"/>
      <c r="AR172"/>
      <c r="AS172"/>
      <c r="AT172">
        <f>IFERROR(INDEX(04_Area_Stats!$E$5:$E$8,MATCH(N172,04_Area_Stats!$A$5:$A$8,0)),"")</f>
      </c>
      <c r="AU172">
        <f>IFERROR(ROUND(W172*AT172,0),"")</f>
      </c>
      <c r="AV172">
        <f>IFERROR(AU172*12/S172,"")</f>
      </c>
      <c r="AW172">
        <f>IFERROR(ROUND(100*(03_Assumptions!$B$18*MIN(AV172/03_Assumptions!$B$13,1)+03_Assumptions!$B$19*MIN(MAX(-AB172/0.25,0),1)+03_Assumptions!$B$20*IFERROR(INDEX(03_Assumptions!$B$28:$B$33,MATCH(AG172,03_Assumptions!$A$28:$A$33,0)),0.5)+03_Assumptions!$B$21*MIN(V172/180,1)+03_Assumptions!$B$22*(COUNTIF(AI172:AQ172,"Y")/9)),0),"")</f>
      </c>
      <c r="AX172"/>
      <c r="AY172"/>
      <c r="AZ172"/>
      <c r="BA172" t="inlineStr">
        <is>
          <t xml:space="preserve">https://img4.idealista.com/s/v1/yLv6QcFaPGY-ndqtd3fIzjn3dwgl4inLwTKbMiVSd6Ml4khBqGDIaJvI4s5m5JvBd3oLdwYed86jdwYIoz6jCAsIBgjI9Zuoyw?Expires=1788019255&amp;Signature=MEQCIFx5j43JxZoE5kbgMNOO61NFjQwhV4wx~G4QR1o3-5cMAiAMsw5OoY79YXQdBPi50KUYfSxPbT9TTHKEWQgkWrsShQ__&amp;Key-Pair-Id=K20EOYVFELHOX5</t>
        </is>
      </c>
      <c r="BB172"/>
      <c r="BC172">
        <v>1</v>
      </c>
      <c r="BD172"/>
      <c r="BE172">
        <v>0</v>
      </c>
      <c r="BF172"/>
      <c r="BG172"/>
      <c r="BH172"/>
      <c r="BI172"/>
      <c r="BJ172"/>
      <c r="BK172"/>
      <c r="BL172" t="inlineStr">
        <is>
          <t xml:space="preserve">Möblerad studio på Paseo de la Castellana nära Chamartín station, tillgänglig för kortsiktiga hyresgäster från november, lämplig för medel- till långtidsbostäder. Inkluderar el, värme, luftkonditionering och sängkläder; idealiskt läge för studenter vid IE Instituto de Empresa.</t>
        </is>
      </c>
      <c r="BM172"/>
      <c r="BN172"/>
    </row>
    <row r="173">
      <c r="A173" t="inlineStr">
        <is>
          <t xml:space="preserve">IDL-112397483</t>
        </is>
      </c>
      <c r="B173" t="inlineStr">
        <is>
          <t xml:space="preserve">Idealista</t>
        </is>
      </c>
      <c r="C173" t="inlineStr">
        <is>
          <t xml:space="preserve">112397483</t>
        </is>
      </c>
      <c r="D173" t="inlineStr">
        <is>
          <t xml:space="preserve">https://www.idealista.com/inmueble/112397483/</t>
        </is>
      </c>
      <c r="E173" t="inlineStr">
        <is>
          <t xml:space="preserve">2026-08-28</t>
        </is>
      </c>
      <c r="F173" t="inlineStr">
        <is>
          <t xml:space="preserve">2026-09-10</t>
        </is>
      </c>
      <c r="G173" t="inlineStr">
        <is>
          <t xml:space="preserve">New</t>
        </is>
      </c>
      <c r="H173" t="inlineStr">
        <is>
          <t xml:space="preserve">Flat / apartment in Calle de Trujillos, 5, Sol, Madrid</t>
        </is>
      </c>
      <c r="I173" t="inlineStr">
        <is>
          <t xml:space="preserve">Rent</t>
        </is>
      </c>
      <c r="J173" t="inlineStr">
        <is>
          <t xml:space="preserve">Flat</t>
        </is>
      </c>
      <c r="K173" t="inlineStr">
        <is>
          <t xml:space="preserve">ES</t>
        </is>
      </c>
      <c r="L173"/>
      <c r="M173" t="inlineStr">
        <is>
          <t xml:space="preserve">Madrid</t>
        </is>
      </c>
      <c r="N173" t="inlineStr">
        <is>
          <t xml:space="preserve">Madrid</t>
        </is>
      </c>
      <c r="O173" t="inlineStr">
        <is>
          <t xml:space="preserve">Centro</t>
        </is>
      </c>
      <c r="P173"/>
      <c r="Q173" t="inlineStr">
        <is>
          <t xml:space="preserve">40.4185456</t>
        </is>
      </c>
      <c r="R173" t="inlineStr">
        <is>
          <t xml:space="preserve">-3.7075986</t>
        </is>
      </c>
      <c r="S173">
        <v>1700</v>
      </c>
      <c r="T173"/>
      <c r="U173">
        <f>IFERROR((S173-T173)/T173,"")</f>
      </c>
      <c r="V173">
        <v>49</v>
      </c>
      <c r="W173" t="inlineStr">
        <is>
          <t xml:space="preserve">51.00</t>
        </is>
      </c>
      <c r="X173"/>
      <c r="Y173"/>
      <c r="Z173">
        <f>IFERROR(S173/W173,"")</f>
      </c>
      <c r="AA173">
        <f>IFERROR(INDEX(04_Area_Stats!$C$5:$C$8,MATCH(N173,04_Area_Stats!$A$5:$A$8,0)),"")</f>
      </c>
      <c r="AB173">
        <f>IFERROR((Z173-AA173)/AA173,"")</f>
      </c>
      <c r="AC173">
        <v>1</v>
      </c>
      <c r="AD173">
        <v>1</v>
      </c>
      <c r="AE173"/>
      <c r="AF173"/>
      <c r="AG173" t="inlineStr">
        <is>
          <t xml:space="preserve">Good</t>
        </is>
      </c>
      <c r="AH173"/>
      <c r="AI173" t="inlineStr">
        <is>
          <t xml:space="preserve">Y</t>
        </is>
      </c>
      <c r="AJ173"/>
      <c r="AK173"/>
      <c r="AL173" t="inlineStr">
        <is>
          <t xml:space="preserve">N</t>
        </is>
      </c>
      <c r="AM173"/>
      <c r="AN173"/>
      <c r="AO173"/>
      <c r="AP173" t="inlineStr">
        <is>
          <t xml:space="preserve">N</t>
        </is>
      </c>
      <c r="AQ173"/>
      <c r="AR173"/>
      <c r="AS173"/>
      <c r="AT173">
        <f>IFERROR(INDEX(04_Area_Stats!$E$5:$E$8,MATCH(N173,04_Area_Stats!$A$5:$A$8,0)),"")</f>
      </c>
      <c r="AU173">
        <f>IFERROR(ROUND(W173*AT173,0),"")</f>
      </c>
      <c r="AV173">
        <f>IFERROR(AU173*12/S173,"")</f>
      </c>
      <c r="AW173">
        <f>IFERROR(ROUND(100*(03_Assumptions!$B$18*MIN(AV173/03_Assumptions!$B$13,1)+03_Assumptions!$B$19*MIN(MAX(-AB173/0.25,0),1)+03_Assumptions!$B$20*IFERROR(INDEX(03_Assumptions!$B$28:$B$33,MATCH(AG173,03_Assumptions!$A$28:$A$33,0)),0.5)+03_Assumptions!$B$21*MIN(V173/180,1)+03_Assumptions!$B$22*(COUNTIF(AI173:AQ173,"Y")/9)),0),"")</f>
      </c>
      <c r="AX173"/>
      <c r="AY173"/>
      <c r="AZ173"/>
      <c r="BA173" t="inlineStr">
        <is>
          <t xml:space="preserve">https://img4.idealista.com/s/v1/yLv6QcFaPGY-ndqtd3fIzjn3dwgl4inLwTKbMiVSd6Ml4khBqGDIaJvI4s5m5JvBdx4ldz56d7ULdwYIoz6jCD4MCAbI9Zuoyw?Expires=1788019255&amp;Signature=MEUCIHWr37R7DXOaN-Zw23Jud~bg6KCPDrXCuvtewbSFZqBKAiEAm~MOkjwwxWgdq20mTuK2YufU7RwH~hbGI5vhNvwfUPk_&amp;Key-Pair-Id=K20EOYVFELHOX5</t>
        </is>
      </c>
      <c r="BB173" t="inlineStr">
        <is>
          <t xml:space="preserve">0046403VK4704E</t>
        </is>
      </c>
      <c r="BC173">
        <v>1</v>
      </c>
      <c r="BD173"/>
      <c r="BE173">
        <v>0</v>
      </c>
      <c r="BF173"/>
      <c r="BG173"/>
      <c r="BH173"/>
      <c r="BI173"/>
      <c r="BJ173"/>
      <c r="BK173"/>
      <c r="BL173" t="inlineStr">
        <is>
          <t xml:space="preserve">Möblerad ettrumslägenhet tillgänglig för tillfällig hyra i centrala Madrid nära Puerta del Sol och Gran Vía, i gott skick och fullt utrustad. Fastigheten har en tvåvåningsplan med mycket branta trappor, lämplig för par eller små grupper som söker central bostad.</t>
        </is>
      </c>
      <c r="BM173"/>
      <c r="BN173"/>
    </row>
    <row r="174">
      <c r="A174" t="inlineStr">
        <is>
          <t xml:space="preserve">IDL-112397357</t>
        </is>
      </c>
      <c r="B174" t="inlineStr">
        <is>
          <t xml:space="preserve">Idealista</t>
        </is>
      </c>
      <c r="C174" t="inlineStr">
        <is>
          <t xml:space="preserve">112397357</t>
        </is>
      </c>
      <c r="D174" t="inlineStr">
        <is>
          <t xml:space="preserve">https://www.idealista.com/inmueble/112397357/</t>
        </is>
      </c>
      <c r="E174" t="inlineStr">
        <is>
          <t xml:space="preserve">2026-08-28</t>
        </is>
      </c>
      <c r="F174" t="inlineStr">
        <is>
          <t xml:space="preserve">2026-09-10</t>
        </is>
      </c>
      <c r="G174" t="inlineStr">
        <is>
          <t xml:space="preserve">New</t>
        </is>
      </c>
      <c r="H174" t="inlineStr">
        <is>
          <t xml:space="preserve">Flat / apartment in Calle de Matilde Landa, Ventilla-Almenara, Madrid</t>
        </is>
      </c>
      <c r="I174" t="inlineStr">
        <is>
          <t xml:space="preserve">Rent</t>
        </is>
      </c>
      <c r="J174" t="inlineStr">
        <is>
          <t xml:space="preserve">Flat</t>
        </is>
      </c>
      <c r="K174" t="inlineStr">
        <is>
          <t xml:space="preserve">ES</t>
        </is>
      </c>
      <c r="L174"/>
      <c r="M174" t="inlineStr">
        <is>
          <t xml:space="preserve">Madrid</t>
        </is>
      </c>
      <c r="N174" t="inlineStr">
        <is>
          <t xml:space="preserve">Madrid</t>
        </is>
      </c>
      <c r="O174" t="inlineStr">
        <is>
          <t xml:space="preserve">Tetuán</t>
        </is>
      </c>
      <c r="P174"/>
      <c r="Q174" t="inlineStr">
        <is>
          <t xml:space="preserve">40.4721733</t>
        </is>
      </c>
      <c r="R174" t="inlineStr">
        <is>
          <t xml:space="preserve">-3.6915685</t>
        </is>
      </c>
      <c r="S174">
        <v>1800</v>
      </c>
      <c r="T174"/>
      <c r="U174">
        <f>IFERROR((S174-T174)/T174,"")</f>
      </c>
      <c r="V174">
        <v>49</v>
      </c>
      <c r="W174" t="inlineStr">
        <is>
          <t xml:space="preserve">78.00</t>
        </is>
      </c>
      <c r="X174"/>
      <c r="Y174"/>
      <c r="Z174">
        <f>IFERROR(S174/W174,"")</f>
      </c>
      <c r="AA174">
        <f>IFERROR(INDEX(04_Area_Stats!$C$5:$C$8,MATCH(N174,04_Area_Stats!$A$5:$A$8,0)),"")</f>
      </c>
      <c r="AB174">
        <f>IFERROR((Z174-AA174)/AA174,"")</f>
      </c>
      <c r="AC174">
        <v>2</v>
      </c>
      <c r="AD174">
        <v>2</v>
      </c>
      <c r="AE174"/>
      <c r="AF174"/>
      <c r="AG174" t="inlineStr">
        <is>
          <t xml:space="preserve">Good</t>
        </is>
      </c>
      <c r="AH174"/>
      <c r="AI174" t="inlineStr">
        <is>
          <t xml:space="preserve">Y</t>
        </is>
      </c>
      <c r="AJ174"/>
      <c r="AK174"/>
      <c r="AL174" t="inlineStr">
        <is>
          <t xml:space="preserve">N</t>
        </is>
      </c>
      <c r="AM174"/>
      <c r="AN174"/>
      <c r="AO174"/>
      <c r="AP174" t="inlineStr">
        <is>
          <t xml:space="preserve">Y</t>
        </is>
      </c>
      <c r="AQ174"/>
      <c r="AR174"/>
      <c r="AS174"/>
      <c r="AT174">
        <f>IFERROR(INDEX(04_Area_Stats!$E$5:$E$8,MATCH(N174,04_Area_Stats!$A$5:$A$8,0)),"")</f>
      </c>
      <c r="AU174">
        <f>IFERROR(ROUND(W174*AT174,0),"")</f>
      </c>
      <c r="AV174">
        <f>IFERROR(AU174*12/S174,"")</f>
      </c>
      <c r="AW174">
        <f>IFERROR(ROUND(100*(03_Assumptions!$B$18*MIN(AV174/03_Assumptions!$B$13,1)+03_Assumptions!$B$19*MIN(MAX(-AB174/0.25,0),1)+03_Assumptions!$B$20*IFERROR(INDEX(03_Assumptions!$B$28:$B$33,MATCH(AG174,03_Assumptions!$A$28:$A$33,0)),0.5)+03_Assumptions!$B$21*MIN(V174/180,1)+03_Assumptions!$B$22*(COUNTIF(AI174:AQ174,"Y")/9)),0),"")</f>
      </c>
      <c r="AX174"/>
      <c r="AY174"/>
      <c r="AZ174"/>
      <c r="BA174" t="inlineStr">
        <is>
          <t xml:space="preserve">https://img4.idealista.com/s/v1/yLv6QcFaPGY-ndqtd3fIzjn3dwgl4inLwTKbMiVSd6Ml4khBqGDIaJvI4s5m5JvBdx6Ad_d6dwwedwYIoz6jCKMGPgzI9Zuoyw?Expires=1788019255&amp;Signature=MEQCIBWtchwoGZINrNHwMuy6DJYyZQuapsaOtqCbyRKyDKNyAiBdAbKoNLObciJ3HKqvkr-jlfQTLZdI9oQkfZm1MELiOw__&amp;Key-Pair-Id=K20EOYVFELHOX5</t>
        </is>
      </c>
      <c r="BB174" t="inlineStr">
        <is>
          <t xml:space="preserve">1405403VK4810E</t>
        </is>
      </c>
      <c r="BC174">
        <v>1</v>
      </c>
      <c r="BD174"/>
      <c r="BE174">
        <v>0</v>
      </c>
      <c r="BF174"/>
      <c r="BG174"/>
      <c r="BH174"/>
      <c r="BI174"/>
      <c r="BJ174"/>
      <c r="BK174"/>
      <c r="BL174" t="inlineStr">
        <is>
          <t xml:space="preserve">Fullt möblerad tvårumslägenheto i Tetuán-området, nyligen renoverad med högkvalitativa finish och redo att flytta in omedelbar. Den har en inre terrass, eget badrum, parkeringsplats i källaren, luftkonditionering och utmärkt kollektivtrafikförbindelse med närliggande tunnelbanesstationer.</t>
        </is>
      </c>
      <c r="BM174"/>
      <c r="BN174"/>
    </row>
    <row r="175">
      <c r="A175" t="inlineStr">
        <is>
          <t xml:space="preserve">IDL-112397604</t>
        </is>
      </c>
      <c r="B175" t="inlineStr">
        <is>
          <t xml:space="preserve">Idealista</t>
        </is>
      </c>
      <c r="C175" t="inlineStr">
        <is>
          <t xml:space="preserve">112397604</t>
        </is>
      </c>
      <c r="D175" t="inlineStr">
        <is>
          <t xml:space="preserve">https://www.idealista.com/inmueble/112397604/</t>
        </is>
      </c>
      <c r="E175" t="inlineStr">
        <is>
          <t xml:space="preserve">2026-08-28</t>
        </is>
      </c>
      <c r="F175" t="inlineStr">
        <is>
          <t xml:space="preserve">2026-09-10</t>
        </is>
      </c>
      <c r="G175" t="inlineStr">
        <is>
          <t xml:space="preserve">New</t>
        </is>
      </c>
      <c r="H175" t="inlineStr">
        <is>
          <t xml:space="preserve">Flat / apartment in Calle de Illescas, 49, Aluche, Madrid</t>
        </is>
      </c>
      <c r="I175" t="inlineStr">
        <is>
          <t xml:space="preserve">Rent</t>
        </is>
      </c>
      <c r="J175" t="inlineStr">
        <is>
          <t xml:space="preserve">Flat</t>
        </is>
      </c>
      <c r="K175" t="inlineStr">
        <is>
          <t xml:space="preserve">ES</t>
        </is>
      </c>
      <c r="L175"/>
      <c r="M175" t="inlineStr">
        <is>
          <t xml:space="preserve">Madrid</t>
        </is>
      </c>
      <c r="N175" t="inlineStr">
        <is>
          <t xml:space="preserve">Madrid</t>
        </is>
      </c>
      <c r="O175" t="inlineStr">
        <is>
          <t xml:space="preserve">Latina</t>
        </is>
      </c>
      <c r="P175"/>
      <c r="Q175" t="inlineStr">
        <is>
          <t xml:space="preserve">40.3962501</t>
        </is>
      </c>
      <c r="R175" t="inlineStr">
        <is>
          <t xml:space="preserve">-3.7648199</t>
        </is>
      </c>
      <c r="S175">
        <v>1270</v>
      </c>
      <c r="T175"/>
      <c r="U175">
        <f>IFERROR((S175-T175)/T175,"")</f>
      </c>
      <c r="V175">
        <v>49</v>
      </c>
      <c r="W175" t="inlineStr">
        <is>
          <t xml:space="preserve">74.00</t>
        </is>
      </c>
      <c r="X175"/>
      <c r="Y175"/>
      <c r="Z175">
        <f>IFERROR(S175/W175,"")</f>
      </c>
      <c r="AA175">
        <f>IFERROR(INDEX(04_Area_Stats!$C$5:$C$8,MATCH(N175,04_Area_Stats!$A$5:$A$8,0)),"")</f>
      </c>
      <c r="AB175">
        <f>IFERROR((Z175-AA175)/AA175,"")</f>
      </c>
      <c r="AC175">
        <v>3</v>
      </c>
      <c r="AD175">
        <v>1</v>
      </c>
      <c r="AE175"/>
      <c r="AF175"/>
      <c r="AG175" t="inlineStr">
        <is>
          <t xml:space="preserve">Good</t>
        </is>
      </c>
      <c r="AH175"/>
      <c r="AI175" t="inlineStr">
        <is>
          <t xml:space="preserve">N</t>
        </is>
      </c>
      <c r="AJ175"/>
      <c r="AK175"/>
      <c r="AL175" t="inlineStr">
        <is>
          <t xml:space="preserve">N</t>
        </is>
      </c>
      <c r="AM175"/>
      <c r="AN175"/>
      <c r="AO175"/>
      <c r="AP175" t="inlineStr">
        <is>
          <t xml:space="preserve">N</t>
        </is>
      </c>
      <c r="AQ175"/>
      <c r="AR175"/>
      <c r="AS175"/>
      <c r="AT175">
        <f>IFERROR(INDEX(04_Area_Stats!$E$5:$E$8,MATCH(N175,04_Area_Stats!$A$5:$A$8,0)),"")</f>
      </c>
      <c r="AU175">
        <f>IFERROR(ROUND(W175*AT175,0),"")</f>
      </c>
      <c r="AV175">
        <f>IFERROR(AU175*12/S175,"")</f>
      </c>
      <c r="AW175">
        <f>IFERROR(ROUND(100*(03_Assumptions!$B$18*MIN(AV175/03_Assumptions!$B$13,1)+03_Assumptions!$B$19*MIN(MAX(-AB175/0.25,0),1)+03_Assumptions!$B$20*IFERROR(INDEX(03_Assumptions!$B$28:$B$33,MATCH(AG175,03_Assumptions!$A$28:$A$33,0)),0.5)+03_Assumptions!$B$21*MIN(V175/180,1)+03_Assumptions!$B$22*(COUNTIF(AI175:AQ175,"Y")/9)),0),"")</f>
      </c>
      <c r="AX175"/>
      <c r="AY175"/>
      <c r="AZ175"/>
      <c r="BA175" t="inlineStr">
        <is>
          <t xml:space="preserve">https://img4.idealista.com/s/v1/yLv6QcFaPGY-ndqtd3fIzjn3dwgl4inLwTKbMiVSd6Ml4khBqGDIaJvI4s5m5JvBd84IdwYed873dwYIoz6jDAYlCyXI9Zuoyw?Expires=1788019255&amp;Signature=MEQCIAkEchChye1klaak2wwMoW857gu4pzIWkM-hiWIX3DthAiAnHXKw~4Jm4lOF2U0-GCAwhjmopf2-zCKbTFNj8sczlg__&amp;Key-Pair-Id=K20EOYVFELHOX5</t>
        </is>
      </c>
      <c r="BB175" t="inlineStr">
        <is>
          <t xml:space="preserve">5222631VK3752C</t>
        </is>
      </c>
      <c r="BC175">
        <v>1</v>
      </c>
      <c r="BD175"/>
      <c r="BE175">
        <v>0</v>
      </c>
      <c r="BF175"/>
      <c r="BG175"/>
      <c r="BH175"/>
      <c r="BI175"/>
      <c r="BJ175"/>
      <c r="BK175"/>
      <c r="BL175" t="inlineStr">
        <is>
          <t xml:space="preserve">Temporär hyresrätt i Aluche, Madrid, tillgänglig från december med åldersbegränsningar (18-33 år) och begränsad till studenter eller unga yrkesverksamma; annonsen ger minimal information om bostaden.</t>
        </is>
      </c>
      <c r="BM175"/>
      <c r="BN175"/>
    </row>
    <row r="176">
      <c r="A176" t="inlineStr">
        <is>
          <t xml:space="preserve">IDL-112397557</t>
        </is>
      </c>
      <c r="B176" t="inlineStr">
        <is>
          <t xml:space="preserve">Idealista</t>
        </is>
      </c>
      <c r="C176" t="inlineStr">
        <is>
          <t xml:space="preserve">112397557</t>
        </is>
      </c>
      <c r="D176" t="inlineStr">
        <is>
          <t xml:space="preserve">https://www.idealista.com/inmueble/112397557/</t>
        </is>
      </c>
      <c r="E176" t="inlineStr">
        <is>
          <t xml:space="preserve">2026-08-28</t>
        </is>
      </c>
      <c r="F176" t="inlineStr">
        <is>
          <t xml:space="preserve">2026-09-10</t>
        </is>
      </c>
      <c r="G176" t="inlineStr">
        <is>
          <t xml:space="preserve">New</t>
        </is>
      </c>
      <c r="H176" t="inlineStr">
        <is>
          <t xml:space="preserve">Flat / apartment in Plaza de San Miguel, 8, Palacio, Madrid</t>
        </is>
      </c>
      <c r="I176" t="inlineStr">
        <is>
          <t xml:space="preserve">Rent</t>
        </is>
      </c>
      <c r="J176" t="inlineStr">
        <is>
          <t xml:space="preserve">Flat</t>
        </is>
      </c>
      <c r="K176" t="inlineStr">
        <is>
          <t xml:space="preserve">ES</t>
        </is>
      </c>
      <c r="L176"/>
      <c r="M176" t="inlineStr">
        <is>
          <t xml:space="preserve">Madrid</t>
        </is>
      </c>
      <c r="N176" t="inlineStr">
        <is>
          <t xml:space="preserve">Madrid</t>
        </is>
      </c>
      <c r="O176" t="inlineStr">
        <is>
          <t xml:space="preserve">Centro</t>
        </is>
      </c>
      <c r="P176"/>
      <c r="Q176" t="inlineStr">
        <is>
          <t xml:space="preserve">40.4153837</t>
        </is>
      </c>
      <c r="R176" t="inlineStr">
        <is>
          <t xml:space="preserve">-3.7095858</t>
        </is>
      </c>
      <c r="S176">
        <v>3100</v>
      </c>
      <c r="T176"/>
      <c r="U176">
        <f>IFERROR((S176-T176)/T176,"")</f>
      </c>
      <c r="V176">
        <v>49</v>
      </c>
      <c r="W176" t="inlineStr">
        <is>
          <t xml:space="preserve">90.00</t>
        </is>
      </c>
      <c r="X176"/>
      <c r="Y176"/>
      <c r="Z176">
        <f>IFERROR(S176/W176,"")</f>
      </c>
      <c r="AA176">
        <f>IFERROR(INDEX(04_Area_Stats!$C$5:$C$8,MATCH(N176,04_Area_Stats!$A$5:$A$8,0)),"")</f>
      </c>
      <c r="AB176">
        <f>IFERROR((Z176-AA176)/AA176,"")</f>
      </c>
      <c r="AC176">
        <v>2</v>
      </c>
      <c r="AD176">
        <v>2</v>
      </c>
      <c r="AE176"/>
      <c r="AF176"/>
      <c r="AG176" t="inlineStr">
        <is>
          <t xml:space="preserve">Good</t>
        </is>
      </c>
      <c r="AH176"/>
      <c r="AI176" t="inlineStr">
        <is>
          <t xml:space="preserve">Y</t>
        </is>
      </c>
      <c r="AJ176"/>
      <c r="AK176"/>
      <c r="AL176" t="inlineStr">
        <is>
          <t xml:space="preserve">N</t>
        </is>
      </c>
      <c r="AM176"/>
      <c r="AN176"/>
      <c r="AO176"/>
      <c r="AP176" t="inlineStr">
        <is>
          <t xml:space="preserve">N</t>
        </is>
      </c>
      <c r="AQ176"/>
      <c r="AR176"/>
      <c r="AS176"/>
      <c r="AT176">
        <f>IFERROR(INDEX(04_Area_Stats!$E$5:$E$8,MATCH(N176,04_Area_Stats!$A$5:$A$8,0)),"")</f>
      </c>
      <c r="AU176">
        <f>IFERROR(ROUND(W176*AT176,0),"")</f>
      </c>
      <c r="AV176">
        <f>IFERROR(AU176*12/S176,"")</f>
      </c>
      <c r="AW176">
        <f>IFERROR(ROUND(100*(03_Assumptions!$B$18*MIN(AV176/03_Assumptions!$B$13,1)+03_Assumptions!$B$19*MIN(MAX(-AB176/0.25,0),1)+03_Assumptions!$B$20*IFERROR(INDEX(03_Assumptions!$B$28:$B$33,MATCH(AG176,03_Assumptions!$A$28:$A$33,0)),0.5)+03_Assumptions!$B$21*MIN(V176/180,1)+03_Assumptions!$B$22*(COUNTIF(AI176:AQ176,"Y")/9)),0),"")</f>
      </c>
      <c r="AX176"/>
      <c r="AY176"/>
      <c r="AZ176"/>
      <c r="BA176" t="inlineStr">
        <is>
          <t xml:space="preserve">https://img4.idealista.com/s/v1/yLv6QcFaPGY-ndqtd3fIzjn3dwgl4inLwTKbMiVSd6Ml4khBqGDIaJvI4s5m5JvBd9oMdwjOdx4GdwYIoz6jCICjgIDI9Zuoyw?Expires=1788019255&amp;Signature=MEUCIHu4MzI5Cbv-HjGAJy8-xCq0Wb5umKv4ILO8HspHmx4MAiEA1kA5GSjb9i~m1lJZVAHIMasReYBvH25Cw8arQdud1M0_&amp;Key-Pair-Id=K20EOYVFELHOX5</t>
        </is>
      </c>
      <c r="BB176" t="inlineStr">
        <is>
          <t xml:space="preserve">9943008VK3794D</t>
        </is>
      </c>
      <c r="BC176">
        <v>1</v>
      </c>
      <c r="BD176"/>
      <c r="BE176">
        <v>0</v>
      </c>
      <c r="BF176"/>
      <c r="BG176"/>
      <c r="BH176"/>
      <c r="BI176"/>
      <c r="BJ176"/>
      <c r="BK176"/>
      <c r="BL176" t="inlineStr">
        <is>
          <t xml:space="preserve">En möblerad lägenhet med 2 sovrum och 2 badrum i Madrids historiska Los Austrias-område, nyligen renoverad i mediterran stil med moderna bekvämligheter. Fastigheten har en privat balkong med stadsutsikt och en stor terrass, perfekt för tillfällig uthyrning i hjärtat av Madrid.</t>
        </is>
      </c>
      <c r="BM176"/>
      <c r="BN176"/>
    </row>
  </sheetData>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2"/>
    <col collapsed="false" customWidth="true" hidden="false" outlineLevel="0" max="3" min="3" style="0" width="13"/>
    <col collapsed="false" customWidth="true" hidden="false" outlineLevel="0" max="4" min="4" style="0" width="9"/>
    <col collapsed="false" customWidth="true" hidden="false" outlineLevel="0" max="5" min="5" style="0" width="11"/>
    <col collapsed="false" customWidth="true" hidden="false" outlineLevel="0" max="8" min="6" style="0" width="14"/>
    <col collapsed="false" customWidth="true" hidden="false" outlineLevel="0" max="9" min="9" style="0" width="16"/>
    <col collapsed="false" customWidth="true" hidden="false" outlineLevel="0" max="10" min="10" style="0" width="17"/>
    <col collapsed="false" customWidth="true" hidden="false" outlineLevel="0" max="12" min="11" style="0" width="13"/>
    <col collapsed="false" customWidth="true" hidden="false" outlineLevel="0" max="13" min="13" style="0" width="11"/>
    <col collapsed="false" customWidth="true" hidden="false" outlineLevel="0" max="14" min="14" style="0" width="14"/>
    <col collapsed="false" customWidth="true" hidden="false" outlineLevel="0" max="15" min="15" style="0" width="10"/>
    <col collapsed="false" customWidth="true" hidden="false" outlineLevel="0" max="16" min="16" style="0" width="11"/>
    <col collapsed="false" customWidth="true" hidden="false" outlineLevel="0" max="18" min="17" style="0" width="12"/>
    <col collapsed="false" customWidth="true" hidden="false" outlineLevel="0" max="19" min="19" style="0" width="15"/>
    <col collapsed="false" customWidth="true" hidden="false" outlineLevel="0" max="20" min="20" style="0" width="12"/>
    <col collapsed="false" customWidth="true" hidden="false" outlineLevel="0" max="22" min="21" style="0" width="11"/>
    <col collapsed="false" customWidth="true" hidden="false" outlineLevel="0" max="23" min="23" style="0" width="12"/>
    <col collapsed="false" customWidth="true" hidden="false" outlineLevel="0" max="25" min="24" style="0" width="13"/>
    <col collapsed="false" customWidth="true" hidden="false" outlineLevel="0" max="26" min="26" style="0" width="14"/>
    <col collapsed="false" customWidth="true" hidden="false" outlineLevel="0" max="27" min="27" style="0" width="15"/>
    <col collapsed="false" customWidth="true" hidden="false" outlineLevel="0" max="28" min="28" style="0" width="12"/>
    <col collapsed="false" customWidth="true" hidden="false" outlineLevel="0" max="29" min="29" style="0" width="8"/>
    <col collapsed="false" customWidth="true" hidden="false" outlineLevel="0" max="30" min="30" style="0" width="12"/>
    <col collapsed="false" customWidth="true" hidden="false" outlineLevel="0" max="31" min="31" style="0" width="16"/>
  </cols>
  <sheetData>
    <row r="1" customFormat="false" ht="17.35" hidden="false" customHeight="false" outlineLevel="0" collapsed="false">
      <c r="A1" s="1" t="s">
        <v>215</v>
      </c>
    </row>
    <row r="2" customFormat="false" ht="15" hidden="false" customHeight="false" outlineLevel="0" collapsed="false">
      <c r="A2" s="2" t="s">
        <v>216</v>
      </c>
    </row>
    <row r="4" customFormat="false" ht="33.75" hidden="false" customHeight="true" outlineLevel="0" collapsed="false">
      <c r="A4" s="7" t="s">
        <v>50</v>
      </c>
      <c r="B4" s="7" t="s">
        <v>51</v>
      </c>
      <c r="C4" s="7" t="s">
        <v>217</v>
      </c>
      <c r="D4" s="7" t="s">
        <v>54</v>
      </c>
      <c r="E4" s="7" t="s">
        <v>55</v>
      </c>
      <c r="F4" s="7" t="s">
        <v>218</v>
      </c>
      <c r="G4" s="7" t="s">
        <v>219</v>
      </c>
      <c r="H4" s="7" t="s">
        <v>220</v>
      </c>
      <c r="I4" s="7" t="s">
        <v>221</v>
      </c>
      <c r="J4" s="7" t="s">
        <v>222</v>
      </c>
      <c r="K4" s="7" t="s">
        <v>223</v>
      </c>
      <c r="L4" s="7" t="s">
        <v>224</v>
      </c>
      <c r="M4" s="7" t="s">
        <v>225</v>
      </c>
      <c r="N4" s="7" t="s">
        <v>226</v>
      </c>
      <c r="O4" s="7" t="s">
        <v>227</v>
      </c>
      <c r="P4" s="7" t="s">
        <v>228</v>
      </c>
      <c r="Q4" s="7" t="s">
        <v>229</v>
      </c>
      <c r="R4" s="7" t="s">
        <v>230</v>
      </c>
      <c r="S4" s="7" t="s">
        <v>231</v>
      </c>
      <c r="T4" s="7" t="s">
        <v>232</v>
      </c>
      <c r="U4" s="7" t="s">
        <v>149</v>
      </c>
      <c r="V4" s="7" t="s">
        <v>233</v>
      </c>
      <c r="W4" s="7" t="s">
        <v>234</v>
      </c>
      <c r="X4" s="7" t="s">
        <v>235</v>
      </c>
      <c r="Y4" s="7" t="s">
        <v>236</v>
      </c>
      <c r="Z4" s="7" t="s">
        <v>237</v>
      </c>
      <c r="AA4" s="7" t="s">
        <v>238</v>
      </c>
      <c r="AB4" s="7" t="s">
        <v>239</v>
      </c>
      <c r="AC4" s="7" t="s">
        <v>240</v>
      </c>
      <c r="AD4" s="7" t="s">
        <v>241</v>
      </c>
      <c r="AE4" s="7" t="s">
        <v>242</v>
      </c>
    </row>
    <row r="5" customFormat="false" ht="15" hidden="false" customHeight="false" outlineLevel="0" collapsed="false">
      <c r="A5" s="23" t="s">
        <v>161</v>
      </c>
      <c r="B5" s="8" t="str">
        <f aca="false">IFERROR(INDEX(01_Properties!$H$2:$H$51,MATCH($A5,01_Properties!$A$2:$A$51,0)),"")</f>
        <v>EXAMPLE — 3-bed apartment, 2 min from Playa del Cura</v>
      </c>
      <c r="C5" s="9" t="n">
        <f aca="false">IFERROR(INDEX(01_Properties!$S$2:$S$51,MATCH($A5,01_Properties!$A$2:$A$51,0)),"")</f>
        <v>139000</v>
      </c>
      <c r="D5" s="10" t="n">
        <f aca="false">IFERROR(INDEX(01_Properties!$W$2:$W$51,MATCH($A5,01_Properties!$A$2:$A$51,0)),"")</f>
        <v>92</v>
      </c>
      <c r="E5" s="11" t="n">
        <f aca="false">IFERROR(C5/D5,"")</f>
        <v>1510.86956521739</v>
      </c>
      <c r="F5" s="13" t="n">
        <v>8000</v>
      </c>
      <c r="G5" s="13" t="n">
        <v>6000</v>
      </c>
      <c r="H5" s="11" t="n">
        <f aca="false">IFERROR(C5*03_Assumptions!$B$7,"")</f>
        <v>11120</v>
      </c>
      <c r="I5" s="11" t="n">
        <f aca="false">IFERROR(C5*03_Assumptions!$B$8,"")</f>
        <v>3475</v>
      </c>
      <c r="J5" s="11" t="n">
        <f aca="false">IFERROR(C5+H5+I5+N(F5)+N(G5),"")</f>
        <v>167595</v>
      </c>
      <c r="K5" s="9" t="n">
        <f aca="false">IFERROR(INDEX(01_Properties!$AU$2:$AU$51,MATCH($A5,01_Properties!$A$2:$A$51,0)),"")</f>
        <v>837</v>
      </c>
      <c r="L5" s="11" t="n">
        <f aca="false">IFERROR(K5*12,"")</f>
        <v>10044</v>
      </c>
      <c r="M5" s="11" t="n">
        <f aca="false">IFERROR(L5*03_Assumptions!$B$9,"")</f>
        <v>502.2</v>
      </c>
      <c r="N5" s="9" t="n">
        <f aca="false">IFERROR(IFERROR(INDEX(01_Properties!$AR$2:$AR$51,MATCH($A5,01_Properties!$A$2:$A$51,0)),"")*12,"")</f>
        <v>540</v>
      </c>
      <c r="O5" s="9" t="n">
        <f aca="false">IFERROR(INDEX(01_Properties!$AS$2:$AS$51,MATCH($A5,01_Properties!$A$2:$A$51,0)),"")</f>
        <v>320</v>
      </c>
      <c r="P5" s="11" t="n">
        <f aca="false">IF(C5="","",03_Assumptions!$B$12)</f>
        <v>350</v>
      </c>
      <c r="Q5" s="11" t="n">
        <f aca="false">IFERROR(L5*03_Assumptions!$B$10,"")</f>
        <v>803.52</v>
      </c>
      <c r="R5" s="11" t="n">
        <f aca="false">IFERROR(L5*03_Assumptions!$B$11,"")</f>
        <v>1004.4</v>
      </c>
      <c r="S5" s="11" t="n">
        <f aca="false">IF(L5="","",N(M5)+N(N5)+N(O5)+N(P5)+N(Q5)+N(R5))</f>
        <v>3520.12</v>
      </c>
      <c r="T5" s="11" t="n">
        <f aca="false">IFERROR(L5-S5,"")</f>
        <v>6523.88</v>
      </c>
      <c r="U5" s="14" t="n">
        <f aca="false">IFERROR(L5/J5,"")</f>
        <v>0.059930188848116</v>
      </c>
      <c r="V5" s="14" t="n">
        <f aca="false">IFERROR(T5/J5,"")</f>
        <v>0.0389264596199171</v>
      </c>
      <c r="W5" s="11" t="n">
        <f aca="false">IFERROR(C5*03_Assumptions!$B$4,"")</f>
        <v>97300</v>
      </c>
      <c r="X5" s="11" t="n">
        <f aca="false">IFERROR(J5-W5,"")</f>
        <v>70295</v>
      </c>
      <c r="Y5" s="11" t="n">
        <f aca="false">IFERROR(PMT(03_Assumptions!$B$5/12,03_Assumptions!$B$6*12,-W5),"")</f>
        <v>487.106733862487</v>
      </c>
      <c r="Z5" s="11" t="n">
        <f aca="false">IFERROR(Y5*12,"")</f>
        <v>5845.28080634984</v>
      </c>
      <c r="AA5" s="11" t="n">
        <f aca="false">IFERROR(T5-Z5,"")</f>
        <v>678.59919365016</v>
      </c>
      <c r="AB5" s="14" t="n">
        <f aca="false">IFERROR(AA5/X5,"")</f>
        <v>0.00965359120350181</v>
      </c>
      <c r="AC5" s="24" t="n">
        <f aca="false">IFERROR(T5/Z5,"")</f>
        <v>1.116093514774</v>
      </c>
      <c r="AD5" s="25" t="n">
        <f aca="false">IFERROR(X5/AA5,"")</f>
        <v>103.588393057006</v>
      </c>
      <c r="AE5" s="26" t="n">
        <f aca="false">IFERROR(X5*03_Assumptions!$B$14,"")</f>
        <v>794333.5</v>
      </c>
    </row>
    <row r="6" customFormat="false" ht="15" hidden="false" customHeight="false" outlineLevel="0" collapsed="false">
      <c r="A6" s="23" t="s">
        <v>100</v>
      </c>
      <c r="B6" s="8" t="str">
        <f aca="false">IFERROR(INDEX(01_Properties!$H$2:$H$51,MATCH($A6,01_Properties!$A$2:$A$51,0)),"")</f>
        <v>EXAMPLE — Townhouse with private pool, needs updating</v>
      </c>
      <c r="C6" s="9" t="n">
        <f aca="false">IFERROR(INDEX(01_Properties!$S$2:$S$51,MATCH($A6,01_Properties!$A$2:$A$51,0)),"")</f>
        <v>265000</v>
      </c>
      <c r="D6" s="10" t="n">
        <f aca="false">IFERROR(INDEX(01_Properties!$W$2:$W$51,MATCH($A6,01_Properties!$A$2:$A$51,0)),"")</f>
        <v>118</v>
      </c>
      <c r="E6" s="11" t="n">
        <f aca="false">IFERROR(C6/D6,"")</f>
        <v>2245.76271186441</v>
      </c>
      <c r="F6" s="13" t="n">
        <v>45000</v>
      </c>
      <c r="G6" s="13" t="n">
        <v>12000</v>
      </c>
      <c r="H6" s="11" t="n">
        <f aca="false">IFERROR(C6*03_Assumptions!$B$7,"")</f>
        <v>21200</v>
      </c>
      <c r="I6" s="11" t="n">
        <f aca="false">IFERROR(C6*03_Assumptions!$B$8,"")</f>
        <v>6625</v>
      </c>
      <c r="J6" s="11" t="n">
        <f aca="false">IFERROR(C6+H6+I6+N(F6)+N(G6),"")</f>
        <v>349825</v>
      </c>
      <c r="K6" s="9" t="n">
        <f aca="false">IFERROR(INDEX(01_Properties!$AU$2:$AU$51,MATCH($A6,01_Properties!$A$2:$A$51,0)),"")</f>
        <v>1463</v>
      </c>
      <c r="L6" s="11" t="n">
        <f aca="false">IFERROR(K6*12,"")</f>
        <v>17556</v>
      </c>
      <c r="M6" s="11" t="n">
        <f aca="false">IFERROR(L6*03_Assumptions!$B$9,"")</f>
        <v>877.8</v>
      </c>
      <c r="N6" s="9" t="n">
        <f aca="false">IFERROR(IFERROR(INDEX(01_Properties!$AR$2:$AR$51,MATCH($A6,01_Properties!$A$2:$A$51,0)),"")*12,"")</f>
        <v>1140</v>
      </c>
      <c r="O6" s="9" t="n">
        <f aca="false">IFERROR(INDEX(01_Properties!$AS$2:$AS$51,MATCH($A6,01_Properties!$A$2:$A$51,0)),"")</f>
        <v>610</v>
      </c>
      <c r="P6" s="11" t="n">
        <f aca="false">IF(C6="","",03_Assumptions!$B$12)</f>
        <v>350</v>
      </c>
      <c r="Q6" s="11" t="n">
        <f aca="false">IFERROR(L6*03_Assumptions!$B$10,"")</f>
        <v>1404.48</v>
      </c>
      <c r="R6" s="11" t="n">
        <f aca="false">IFERROR(L6*03_Assumptions!$B$11,"")</f>
        <v>1755.6</v>
      </c>
      <c r="S6" s="11" t="n">
        <f aca="false">IF(L6="","",N(M6)+N(N6)+N(O6)+N(P6)+N(Q6)+N(R6))</f>
        <v>6137.88</v>
      </c>
      <c r="T6" s="11" t="n">
        <f aca="false">IFERROR(L6-S6,"")</f>
        <v>11418.12</v>
      </c>
      <c r="U6" s="14" t="n">
        <f aca="false">IFERROR(L6/J6,"")</f>
        <v>0.0501850925462731</v>
      </c>
      <c r="V6" s="14" t="n">
        <f aca="false">IFERROR(T6/J6,"")</f>
        <v>0.0326395197598799</v>
      </c>
      <c r="W6" s="11" t="n">
        <f aca="false">IFERROR(C6*03_Assumptions!$B$4,"")</f>
        <v>185500</v>
      </c>
      <c r="X6" s="11" t="n">
        <f aca="false">IFERROR(J6-W6,"")</f>
        <v>164325</v>
      </c>
      <c r="Y6" s="11" t="n">
        <f aca="false">IFERROR(PMT(03_Assumptions!$B$5/12,03_Assumptions!$B$6*12,-W6),"")</f>
        <v>928.65672283136</v>
      </c>
      <c r="Z6" s="11" t="n">
        <f aca="false">IFERROR(Y6*12,"")</f>
        <v>11143.8806739763</v>
      </c>
      <c r="AA6" s="11" t="n">
        <f aca="false">IFERROR(T6-Z6,"")</f>
        <v>274.239326023686</v>
      </c>
      <c r="AB6" s="14" t="n">
        <f aca="false">IFERROR(AA6/X6,"")</f>
        <v>0.00166888377315494</v>
      </c>
      <c r="AC6" s="24" t="n">
        <f aca="false">IFERROR(T6/Z6,"")</f>
        <v>1.02460896110132</v>
      </c>
      <c r="AD6" s="25" t="n">
        <f aca="false">IFERROR(X6/AA6,"")</f>
        <v>599.20290201489</v>
      </c>
      <c r="AE6" s="26" t="n">
        <f aca="false">IFERROR(X6*03_Assumptions!$B$14,"")</f>
        <v>1856872.5</v>
      </c>
    </row>
    <row r="7" customFormat="false" ht="15" hidden="false" customHeight="false" outlineLevel="0" collapsed="false">
      <c r="A7" s="23"/>
      <c r="B7" s="8" t="str">
        <f aca="false">IFERROR(INDEX(01_Properties!$H$2:$H$51,MATCH($A7,01_Properties!$A$2:$A$51,0)),"")</f>
        <v/>
      </c>
      <c r="C7" s="9" t="str">
        <f aca="false">IFERROR(INDEX(01_Properties!$S$2:$S$51,MATCH($A7,01_Properties!$A$2:$A$51,0)),"")</f>
        <v/>
      </c>
      <c r="D7" s="10" t="str">
        <f aca="false">IFERROR(INDEX(01_Properties!$W$2:$W$51,MATCH($A7,01_Properties!$A$2:$A$51,0)),"")</f>
        <v/>
      </c>
      <c r="E7" s="11" t="str">
        <f aca="false">IFERROR(C7/D7,"")</f>
        <v/>
      </c>
      <c r="F7" s="13"/>
      <c r="G7" s="13"/>
      <c r="H7" s="11" t="str">
        <f aca="false">IFERROR(C7*03_Assumptions!$B$7,"")</f>
        <v/>
      </c>
      <c r="I7" s="11" t="str">
        <f aca="false">IFERROR(C7*03_Assumptions!$B$8,"")</f>
        <v/>
      </c>
      <c r="J7" s="11" t="str">
        <f aca="false">IFERROR(C7+H7+I7+N(F7)+N(G7),"")</f>
        <v/>
      </c>
      <c r="K7" s="9" t="str">
        <f aca="false">IFERROR(INDEX(01_Properties!$AU$2:$AU$51,MATCH($A7,01_Properties!$A$2:$A$51,0)),"")</f>
        <v/>
      </c>
      <c r="L7" s="11" t="str">
        <f aca="false">IFERROR(K7*12,"")</f>
        <v/>
      </c>
      <c r="M7" s="11" t="str">
        <f aca="false">IFERROR(L7*03_Assumptions!$B$9,"")</f>
        <v/>
      </c>
      <c r="N7" s="9" t="str">
        <f aca="false">IFERROR(IFERROR(INDEX(01_Properties!$AR$2:$AR$51,MATCH($A7,01_Properties!$A$2:$A$51,0)),"")*12,"")</f>
        <v/>
      </c>
      <c r="O7" s="9" t="str">
        <f aca="false">IFERROR(INDEX(01_Properties!$AS$2:$AS$51,MATCH($A7,01_Properties!$A$2:$A$51,0)),"")</f>
        <v/>
      </c>
      <c r="P7" s="11" t="str">
        <f aca="false">IF(C7="","",03_Assumptions!$B$12)</f>
        <v/>
      </c>
      <c r="Q7" s="11" t="str">
        <f aca="false">IFERROR(L7*03_Assumptions!$B$10,"")</f>
        <v/>
      </c>
      <c r="R7" s="11" t="str">
        <f aca="false">IFERROR(L7*03_Assumptions!$B$11,"")</f>
        <v/>
      </c>
      <c r="S7" s="11" t="str">
        <f aca="false">IF(L7="","",N(M7)+N(N7)+N(O7)+N(P7)+N(Q7)+N(R7))</f>
        <v/>
      </c>
      <c r="T7" s="11" t="str">
        <f aca="false">IFERROR(L7-S7,"")</f>
        <v/>
      </c>
      <c r="U7" s="14" t="str">
        <f aca="false">IFERROR(L7/J7,"")</f>
        <v/>
      </c>
      <c r="V7" s="14" t="str">
        <f aca="false">IFERROR(T7/J7,"")</f>
        <v/>
      </c>
      <c r="W7" s="11" t="str">
        <f aca="false">IFERROR(C7*03_Assumptions!$B$4,"")</f>
        <v/>
      </c>
      <c r="X7" s="11" t="str">
        <f aca="false">IFERROR(J7-W7,"")</f>
        <v/>
      </c>
      <c r="Y7" s="11" t="str">
        <f aca="false">IFERROR(PMT(03_Assumptions!$B$5/12,03_Assumptions!$B$6*12,-W7),"")</f>
        <v/>
      </c>
      <c r="Z7" s="11" t="str">
        <f aca="false">IFERROR(Y7*12,"")</f>
        <v/>
      </c>
      <c r="AA7" s="11" t="str">
        <f aca="false">IFERROR(T7-Z7,"")</f>
        <v/>
      </c>
      <c r="AB7" s="14" t="str">
        <f aca="false">IFERROR(AA7/X7,"")</f>
        <v/>
      </c>
      <c r="AC7" s="24" t="str">
        <f aca="false">IFERROR(T7/Z7,"")</f>
        <v/>
      </c>
      <c r="AD7" s="25" t="str">
        <f aca="false">IFERROR(X7/AA7,"")</f>
        <v/>
      </c>
      <c r="AE7" s="26" t="str">
        <f aca="false">IFERROR(X7*03_Assumptions!$B$14,"")</f>
        <v/>
      </c>
    </row>
    <row r="8" customFormat="false" ht="15" hidden="false" customHeight="false" outlineLevel="0" collapsed="false">
      <c r="A8" s="23"/>
      <c r="B8" s="8" t="str">
        <f aca="false">IFERROR(INDEX(01_Properties!$H$2:$H$51,MATCH($A8,01_Properties!$A$2:$A$51,0)),"")</f>
        <v/>
      </c>
      <c r="C8" s="9" t="str">
        <f aca="false">IFERROR(INDEX(01_Properties!$S$2:$S$51,MATCH($A8,01_Properties!$A$2:$A$51,0)),"")</f>
        <v/>
      </c>
      <c r="D8" s="10" t="str">
        <f aca="false">IFERROR(INDEX(01_Properties!$W$2:$W$51,MATCH($A8,01_Properties!$A$2:$A$51,0)),"")</f>
        <v/>
      </c>
      <c r="E8" s="11" t="str">
        <f aca="false">IFERROR(C8/D8,"")</f>
        <v/>
      </c>
      <c r="F8" s="13"/>
      <c r="G8" s="13"/>
      <c r="H8" s="11" t="str">
        <f aca="false">IFERROR(C8*03_Assumptions!$B$7,"")</f>
        <v/>
      </c>
      <c r="I8" s="11" t="str">
        <f aca="false">IFERROR(C8*03_Assumptions!$B$8,"")</f>
        <v/>
      </c>
      <c r="J8" s="11" t="str">
        <f aca="false">IFERROR(C8+H8+I8+N(F8)+N(G8),"")</f>
        <v/>
      </c>
      <c r="K8" s="9" t="str">
        <f aca="false">IFERROR(INDEX(01_Properties!$AU$2:$AU$51,MATCH($A8,01_Properties!$A$2:$A$51,0)),"")</f>
        <v/>
      </c>
      <c r="L8" s="11" t="str">
        <f aca="false">IFERROR(K8*12,"")</f>
        <v/>
      </c>
      <c r="M8" s="11" t="str">
        <f aca="false">IFERROR(L8*03_Assumptions!$B$9,"")</f>
        <v/>
      </c>
      <c r="N8" s="9" t="str">
        <f aca="false">IFERROR(IFERROR(INDEX(01_Properties!$AR$2:$AR$51,MATCH($A8,01_Properties!$A$2:$A$51,0)),"")*12,"")</f>
        <v/>
      </c>
      <c r="O8" s="9" t="str">
        <f aca="false">IFERROR(INDEX(01_Properties!$AS$2:$AS$51,MATCH($A8,01_Properties!$A$2:$A$51,0)),"")</f>
        <v/>
      </c>
      <c r="P8" s="11" t="str">
        <f aca="false">IF(C8="","",03_Assumptions!$B$12)</f>
        <v/>
      </c>
      <c r="Q8" s="11" t="str">
        <f aca="false">IFERROR(L8*03_Assumptions!$B$10,"")</f>
        <v/>
      </c>
      <c r="R8" s="11" t="str">
        <f aca="false">IFERROR(L8*03_Assumptions!$B$11,"")</f>
        <v/>
      </c>
      <c r="S8" s="11" t="str">
        <f aca="false">IF(L8="","",N(M8)+N(N8)+N(O8)+N(P8)+N(Q8)+N(R8))</f>
        <v/>
      </c>
      <c r="T8" s="11" t="str">
        <f aca="false">IFERROR(L8-S8,"")</f>
        <v/>
      </c>
      <c r="U8" s="14" t="str">
        <f aca="false">IFERROR(L8/J8,"")</f>
        <v/>
      </c>
      <c r="V8" s="14" t="str">
        <f aca="false">IFERROR(T8/J8,"")</f>
        <v/>
      </c>
      <c r="W8" s="11" t="str">
        <f aca="false">IFERROR(C8*03_Assumptions!$B$4,"")</f>
        <v/>
      </c>
      <c r="X8" s="11" t="str">
        <f aca="false">IFERROR(J8-W8,"")</f>
        <v/>
      </c>
      <c r="Y8" s="11" t="str">
        <f aca="false">IFERROR(PMT(03_Assumptions!$B$5/12,03_Assumptions!$B$6*12,-W8),"")</f>
        <v/>
      </c>
      <c r="Z8" s="11" t="str">
        <f aca="false">IFERROR(Y8*12,"")</f>
        <v/>
      </c>
      <c r="AA8" s="11" t="str">
        <f aca="false">IFERROR(T8-Z8,"")</f>
        <v/>
      </c>
      <c r="AB8" s="14" t="str">
        <f aca="false">IFERROR(AA8/X8,"")</f>
        <v/>
      </c>
      <c r="AC8" s="24" t="str">
        <f aca="false">IFERROR(T8/Z8,"")</f>
        <v/>
      </c>
      <c r="AD8" s="25" t="str">
        <f aca="false">IFERROR(X8/AA8,"")</f>
        <v/>
      </c>
      <c r="AE8" s="26" t="str">
        <f aca="false">IFERROR(X8*03_Assumptions!$B$14,"")</f>
        <v/>
      </c>
    </row>
    <row r="9" customFormat="false" ht="15" hidden="false" customHeight="false" outlineLevel="0" collapsed="false">
      <c r="A9" s="23"/>
      <c r="B9" s="8" t="str">
        <f aca="false">IFERROR(INDEX(01_Properties!$H$2:$H$51,MATCH($A9,01_Properties!$A$2:$A$51,0)),"")</f>
        <v/>
      </c>
      <c r="C9" s="9" t="str">
        <f aca="false">IFERROR(INDEX(01_Properties!$S$2:$S$51,MATCH($A9,01_Properties!$A$2:$A$51,0)),"")</f>
        <v/>
      </c>
      <c r="D9" s="10" t="str">
        <f aca="false">IFERROR(INDEX(01_Properties!$W$2:$W$51,MATCH($A9,01_Properties!$A$2:$A$51,0)),"")</f>
        <v/>
      </c>
      <c r="E9" s="11" t="str">
        <f aca="false">IFERROR(C9/D9,"")</f>
        <v/>
      </c>
      <c r="F9" s="13"/>
      <c r="G9" s="13"/>
      <c r="H9" s="11" t="str">
        <f aca="false">IFERROR(C9*03_Assumptions!$B$7,"")</f>
        <v/>
      </c>
      <c r="I9" s="11" t="str">
        <f aca="false">IFERROR(C9*03_Assumptions!$B$8,"")</f>
        <v/>
      </c>
      <c r="J9" s="11" t="str">
        <f aca="false">IFERROR(C9+H9+I9+N(F9)+N(G9),"")</f>
        <v/>
      </c>
      <c r="K9" s="9" t="str">
        <f aca="false">IFERROR(INDEX(01_Properties!$AU$2:$AU$51,MATCH($A9,01_Properties!$A$2:$A$51,0)),"")</f>
        <v/>
      </c>
      <c r="L9" s="11" t="str">
        <f aca="false">IFERROR(K9*12,"")</f>
        <v/>
      </c>
      <c r="M9" s="11" t="str">
        <f aca="false">IFERROR(L9*03_Assumptions!$B$9,"")</f>
        <v/>
      </c>
      <c r="N9" s="9" t="str">
        <f aca="false">IFERROR(IFERROR(INDEX(01_Properties!$AR$2:$AR$51,MATCH($A9,01_Properties!$A$2:$A$51,0)),"")*12,"")</f>
        <v/>
      </c>
      <c r="O9" s="9" t="str">
        <f aca="false">IFERROR(INDEX(01_Properties!$AS$2:$AS$51,MATCH($A9,01_Properties!$A$2:$A$51,0)),"")</f>
        <v/>
      </c>
      <c r="P9" s="11" t="str">
        <f aca="false">IF(C9="","",03_Assumptions!$B$12)</f>
        <v/>
      </c>
      <c r="Q9" s="11" t="str">
        <f aca="false">IFERROR(L9*03_Assumptions!$B$10,"")</f>
        <v/>
      </c>
      <c r="R9" s="11" t="str">
        <f aca="false">IFERROR(L9*03_Assumptions!$B$11,"")</f>
        <v/>
      </c>
      <c r="S9" s="11" t="str">
        <f aca="false">IF(L9="","",N(M9)+N(N9)+N(O9)+N(P9)+N(Q9)+N(R9))</f>
        <v/>
      </c>
      <c r="T9" s="11" t="str">
        <f aca="false">IFERROR(L9-S9,"")</f>
        <v/>
      </c>
      <c r="U9" s="14" t="str">
        <f aca="false">IFERROR(L9/J9,"")</f>
        <v/>
      </c>
      <c r="V9" s="14" t="str">
        <f aca="false">IFERROR(T9/J9,"")</f>
        <v/>
      </c>
      <c r="W9" s="11" t="str">
        <f aca="false">IFERROR(C9*03_Assumptions!$B$4,"")</f>
        <v/>
      </c>
      <c r="X9" s="11" t="str">
        <f aca="false">IFERROR(J9-W9,"")</f>
        <v/>
      </c>
      <c r="Y9" s="11" t="str">
        <f aca="false">IFERROR(PMT(03_Assumptions!$B$5/12,03_Assumptions!$B$6*12,-W9),"")</f>
        <v/>
      </c>
      <c r="Z9" s="11" t="str">
        <f aca="false">IFERROR(Y9*12,"")</f>
        <v/>
      </c>
      <c r="AA9" s="11" t="str">
        <f aca="false">IFERROR(T9-Z9,"")</f>
        <v/>
      </c>
      <c r="AB9" s="14" t="str">
        <f aca="false">IFERROR(AA9/X9,"")</f>
        <v/>
      </c>
      <c r="AC9" s="24" t="str">
        <f aca="false">IFERROR(T9/Z9,"")</f>
        <v/>
      </c>
      <c r="AD9" s="25" t="str">
        <f aca="false">IFERROR(X9/AA9,"")</f>
        <v/>
      </c>
      <c r="AE9" s="26" t="str">
        <f aca="false">IFERROR(X9*03_Assumptions!$B$14,"")</f>
        <v/>
      </c>
    </row>
    <row r="10" customFormat="false" ht="15" hidden="false" customHeight="false" outlineLevel="0" collapsed="false">
      <c r="A10" s="23"/>
      <c r="B10" s="8" t="str">
        <f aca="false">IFERROR(INDEX(01_Properties!$H$2:$H$51,MATCH($A10,01_Properties!$A$2:$A$51,0)),"")</f>
        <v/>
      </c>
      <c r="C10" s="9" t="str">
        <f aca="false">IFERROR(INDEX(01_Properties!$S$2:$S$51,MATCH($A10,01_Properties!$A$2:$A$51,0)),"")</f>
        <v/>
      </c>
      <c r="D10" s="10" t="str">
        <f aca="false">IFERROR(INDEX(01_Properties!$W$2:$W$51,MATCH($A10,01_Properties!$A$2:$A$51,0)),"")</f>
        <v/>
      </c>
      <c r="E10" s="11" t="str">
        <f aca="false">IFERROR(C10/D10,"")</f>
        <v/>
      </c>
      <c r="F10" s="13"/>
      <c r="G10" s="13"/>
      <c r="H10" s="11" t="str">
        <f aca="false">IFERROR(C10*03_Assumptions!$B$7,"")</f>
        <v/>
      </c>
      <c r="I10" s="11" t="str">
        <f aca="false">IFERROR(C10*03_Assumptions!$B$8,"")</f>
        <v/>
      </c>
      <c r="J10" s="11" t="str">
        <f aca="false">IFERROR(C10+H10+I10+N(F10)+N(G10),"")</f>
        <v/>
      </c>
      <c r="K10" s="9" t="str">
        <f aca="false">IFERROR(INDEX(01_Properties!$AU$2:$AU$51,MATCH($A10,01_Properties!$A$2:$A$51,0)),"")</f>
        <v/>
      </c>
      <c r="L10" s="11" t="str">
        <f aca="false">IFERROR(K10*12,"")</f>
        <v/>
      </c>
      <c r="M10" s="11" t="str">
        <f aca="false">IFERROR(L10*03_Assumptions!$B$9,"")</f>
        <v/>
      </c>
      <c r="N10" s="9" t="str">
        <f aca="false">IFERROR(IFERROR(INDEX(01_Properties!$AR$2:$AR$51,MATCH($A10,01_Properties!$A$2:$A$51,0)),"")*12,"")</f>
        <v/>
      </c>
      <c r="O10" s="9" t="str">
        <f aca="false">IFERROR(INDEX(01_Properties!$AS$2:$AS$51,MATCH($A10,01_Properties!$A$2:$A$51,0)),"")</f>
        <v/>
      </c>
      <c r="P10" s="11" t="str">
        <f aca="false">IF(C10="","",03_Assumptions!$B$12)</f>
        <v/>
      </c>
      <c r="Q10" s="11" t="str">
        <f aca="false">IFERROR(L10*03_Assumptions!$B$10,"")</f>
        <v/>
      </c>
      <c r="R10" s="11" t="str">
        <f aca="false">IFERROR(L10*03_Assumptions!$B$11,"")</f>
        <v/>
      </c>
      <c r="S10" s="11" t="str">
        <f aca="false">IF(L10="","",N(M10)+N(N10)+N(O10)+N(P10)+N(Q10)+N(R10))</f>
        <v/>
      </c>
      <c r="T10" s="11" t="str">
        <f aca="false">IFERROR(L10-S10,"")</f>
        <v/>
      </c>
      <c r="U10" s="14" t="str">
        <f aca="false">IFERROR(L10/J10,"")</f>
        <v/>
      </c>
      <c r="V10" s="14" t="str">
        <f aca="false">IFERROR(T10/J10,"")</f>
        <v/>
      </c>
      <c r="W10" s="11" t="str">
        <f aca="false">IFERROR(C10*03_Assumptions!$B$4,"")</f>
        <v/>
      </c>
      <c r="X10" s="11" t="str">
        <f aca="false">IFERROR(J10-W10,"")</f>
        <v/>
      </c>
      <c r="Y10" s="11" t="str">
        <f aca="false">IFERROR(PMT(03_Assumptions!$B$5/12,03_Assumptions!$B$6*12,-W10),"")</f>
        <v/>
      </c>
      <c r="Z10" s="11" t="str">
        <f aca="false">IFERROR(Y10*12,"")</f>
        <v/>
      </c>
      <c r="AA10" s="11" t="str">
        <f aca="false">IFERROR(T10-Z10,"")</f>
        <v/>
      </c>
      <c r="AB10" s="14" t="str">
        <f aca="false">IFERROR(AA10/X10,"")</f>
        <v/>
      </c>
      <c r="AC10" s="24" t="str">
        <f aca="false">IFERROR(T10/Z10,"")</f>
        <v/>
      </c>
      <c r="AD10" s="25" t="str">
        <f aca="false">IFERROR(X10/AA10,"")</f>
        <v/>
      </c>
      <c r="AE10" s="26" t="str">
        <f aca="false">IFERROR(X10*03_Assumptions!$B$14,"")</f>
        <v/>
      </c>
    </row>
    <row r="11" customFormat="false" ht="15" hidden="false" customHeight="false" outlineLevel="0" collapsed="false">
      <c r="A11" s="23"/>
      <c r="B11" s="8" t="str">
        <f aca="false">IFERROR(INDEX(01_Properties!$H$2:$H$51,MATCH($A11,01_Properties!$A$2:$A$51,0)),"")</f>
        <v/>
      </c>
      <c r="C11" s="9" t="str">
        <f aca="false">IFERROR(INDEX(01_Properties!$S$2:$S$51,MATCH($A11,01_Properties!$A$2:$A$51,0)),"")</f>
        <v/>
      </c>
      <c r="D11" s="10" t="str">
        <f aca="false">IFERROR(INDEX(01_Properties!$W$2:$W$51,MATCH($A11,01_Properties!$A$2:$A$51,0)),"")</f>
        <v/>
      </c>
      <c r="E11" s="11" t="str">
        <f aca="false">IFERROR(C11/D11,"")</f>
        <v/>
      </c>
      <c r="F11" s="13"/>
      <c r="G11" s="13"/>
      <c r="H11" s="11" t="str">
        <f aca="false">IFERROR(C11*03_Assumptions!$B$7,"")</f>
        <v/>
      </c>
      <c r="I11" s="11" t="str">
        <f aca="false">IFERROR(C11*03_Assumptions!$B$8,"")</f>
        <v/>
      </c>
      <c r="J11" s="11" t="str">
        <f aca="false">IFERROR(C11+H11+I11+N(F11)+N(G11),"")</f>
        <v/>
      </c>
      <c r="K11" s="9" t="str">
        <f aca="false">IFERROR(INDEX(01_Properties!$AU$2:$AU$51,MATCH($A11,01_Properties!$A$2:$A$51,0)),"")</f>
        <v/>
      </c>
      <c r="L11" s="11" t="str">
        <f aca="false">IFERROR(K11*12,"")</f>
        <v/>
      </c>
      <c r="M11" s="11" t="str">
        <f aca="false">IFERROR(L11*03_Assumptions!$B$9,"")</f>
        <v/>
      </c>
      <c r="N11" s="9" t="str">
        <f aca="false">IFERROR(IFERROR(INDEX(01_Properties!$AR$2:$AR$51,MATCH($A11,01_Properties!$A$2:$A$51,0)),"")*12,"")</f>
        <v/>
      </c>
      <c r="O11" s="9" t="str">
        <f aca="false">IFERROR(INDEX(01_Properties!$AS$2:$AS$51,MATCH($A11,01_Properties!$A$2:$A$51,0)),"")</f>
        <v/>
      </c>
      <c r="P11" s="11" t="str">
        <f aca="false">IF(C11="","",03_Assumptions!$B$12)</f>
        <v/>
      </c>
      <c r="Q11" s="11" t="str">
        <f aca="false">IFERROR(L11*03_Assumptions!$B$10,"")</f>
        <v/>
      </c>
      <c r="R11" s="11" t="str">
        <f aca="false">IFERROR(L11*03_Assumptions!$B$11,"")</f>
        <v/>
      </c>
      <c r="S11" s="11" t="str">
        <f aca="false">IF(L11="","",N(M11)+N(N11)+N(O11)+N(P11)+N(Q11)+N(R11))</f>
        <v/>
      </c>
      <c r="T11" s="11" t="str">
        <f aca="false">IFERROR(L11-S11,"")</f>
        <v/>
      </c>
      <c r="U11" s="14" t="str">
        <f aca="false">IFERROR(L11/J11,"")</f>
        <v/>
      </c>
      <c r="V11" s="14" t="str">
        <f aca="false">IFERROR(T11/J11,"")</f>
        <v/>
      </c>
      <c r="W11" s="11" t="str">
        <f aca="false">IFERROR(C11*03_Assumptions!$B$4,"")</f>
        <v/>
      </c>
      <c r="X11" s="11" t="str">
        <f aca="false">IFERROR(J11-W11,"")</f>
        <v/>
      </c>
      <c r="Y11" s="11" t="str">
        <f aca="false">IFERROR(PMT(03_Assumptions!$B$5/12,03_Assumptions!$B$6*12,-W11),"")</f>
        <v/>
      </c>
      <c r="Z11" s="11" t="str">
        <f aca="false">IFERROR(Y11*12,"")</f>
        <v/>
      </c>
      <c r="AA11" s="11" t="str">
        <f aca="false">IFERROR(T11-Z11,"")</f>
        <v/>
      </c>
      <c r="AB11" s="14" t="str">
        <f aca="false">IFERROR(AA11/X11,"")</f>
        <v/>
      </c>
      <c r="AC11" s="24" t="str">
        <f aca="false">IFERROR(T11/Z11,"")</f>
        <v/>
      </c>
      <c r="AD11" s="25" t="str">
        <f aca="false">IFERROR(X11/AA11,"")</f>
        <v/>
      </c>
      <c r="AE11" s="26" t="str">
        <f aca="false">IFERROR(X11*03_Assumptions!$B$14,"")</f>
        <v/>
      </c>
    </row>
    <row r="12" customFormat="false" ht="15" hidden="false" customHeight="false" outlineLevel="0" collapsed="false">
      <c r="A12" s="23"/>
      <c r="B12" s="8" t="str">
        <f aca="false">IFERROR(INDEX(01_Properties!$H$2:$H$51,MATCH($A12,01_Properties!$A$2:$A$51,0)),"")</f>
        <v/>
      </c>
      <c r="C12" s="9" t="str">
        <f aca="false">IFERROR(INDEX(01_Properties!$S$2:$S$51,MATCH($A12,01_Properties!$A$2:$A$51,0)),"")</f>
        <v/>
      </c>
      <c r="D12" s="10" t="str">
        <f aca="false">IFERROR(INDEX(01_Properties!$W$2:$W$51,MATCH($A12,01_Properties!$A$2:$A$51,0)),"")</f>
        <v/>
      </c>
      <c r="E12" s="11" t="str">
        <f aca="false">IFERROR(C12/D12,"")</f>
        <v/>
      </c>
      <c r="F12" s="13"/>
      <c r="G12" s="13"/>
      <c r="H12" s="11" t="str">
        <f aca="false">IFERROR(C12*03_Assumptions!$B$7,"")</f>
        <v/>
      </c>
      <c r="I12" s="11" t="str">
        <f aca="false">IFERROR(C12*03_Assumptions!$B$8,"")</f>
        <v/>
      </c>
      <c r="J12" s="11" t="str">
        <f aca="false">IFERROR(C12+H12+I12+N(F12)+N(G12),"")</f>
        <v/>
      </c>
      <c r="K12" s="9" t="str">
        <f aca="false">IFERROR(INDEX(01_Properties!$AU$2:$AU$51,MATCH($A12,01_Properties!$A$2:$A$51,0)),"")</f>
        <v/>
      </c>
      <c r="L12" s="11" t="str">
        <f aca="false">IFERROR(K12*12,"")</f>
        <v/>
      </c>
      <c r="M12" s="11" t="str">
        <f aca="false">IFERROR(L12*03_Assumptions!$B$9,"")</f>
        <v/>
      </c>
      <c r="N12" s="9" t="str">
        <f aca="false">IFERROR(IFERROR(INDEX(01_Properties!$AR$2:$AR$51,MATCH($A12,01_Properties!$A$2:$A$51,0)),"")*12,"")</f>
        <v/>
      </c>
      <c r="O12" s="9" t="str">
        <f aca="false">IFERROR(INDEX(01_Properties!$AS$2:$AS$51,MATCH($A12,01_Properties!$A$2:$A$51,0)),"")</f>
        <v/>
      </c>
      <c r="P12" s="11" t="str">
        <f aca="false">IF(C12="","",03_Assumptions!$B$12)</f>
        <v/>
      </c>
      <c r="Q12" s="11" t="str">
        <f aca="false">IFERROR(L12*03_Assumptions!$B$10,"")</f>
        <v/>
      </c>
      <c r="R12" s="11" t="str">
        <f aca="false">IFERROR(L12*03_Assumptions!$B$11,"")</f>
        <v/>
      </c>
      <c r="S12" s="11" t="str">
        <f aca="false">IF(L12="","",N(M12)+N(N12)+N(O12)+N(P12)+N(Q12)+N(R12))</f>
        <v/>
      </c>
      <c r="T12" s="11" t="str">
        <f aca="false">IFERROR(L12-S12,"")</f>
        <v/>
      </c>
      <c r="U12" s="14" t="str">
        <f aca="false">IFERROR(L12/J12,"")</f>
        <v/>
      </c>
      <c r="V12" s="14" t="str">
        <f aca="false">IFERROR(T12/J12,"")</f>
        <v/>
      </c>
      <c r="W12" s="11" t="str">
        <f aca="false">IFERROR(C12*03_Assumptions!$B$4,"")</f>
        <v/>
      </c>
      <c r="X12" s="11" t="str">
        <f aca="false">IFERROR(J12-W12,"")</f>
        <v/>
      </c>
      <c r="Y12" s="11" t="str">
        <f aca="false">IFERROR(PMT(03_Assumptions!$B$5/12,03_Assumptions!$B$6*12,-W12),"")</f>
        <v/>
      </c>
      <c r="Z12" s="11" t="str">
        <f aca="false">IFERROR(Y12*12,"")</f>
        <v/>
      </c>
      <c r="AA12" s="11" t="str">
        <f aca="false">IFERROR(T12-Z12,"")</f>
        <v/>
      </c>
      <c r="AB12" s="14" t="str">
        <f aca="false">IFERROR(AA12/X12,"")</f>
        <v/>
      </c>
      <c r="AC12" s="24" t="str">
        <f aca="false">IFERROR(T12/Z12,"")</f>
        <v/>
      </c>
      <c r="AD12" s="25" t="str">
        <f aca="false">IFERROR(X12/AA12,"")</f>
        <v/>
      </c>
      <c r="AE12" s="26" t="str">
        <f aca="false">IFERROR(X12*03_Assumptions!$B$14,"")</f>
        <v/>
      </c>
    </row>
    <row r="13" customFormat="false" ht="15" hidden="false" customHeight="false" outlineLevel="0" collapsed="false">
      <c r="A13" s="23"/>
      <c r="B13" s="8" t="str">
        <f aca="false">IFERROR(INDEX(01_Properties!$H$2:$H$51,MATCH($A13,01_Properties!$A$2:$A$51,0)),"")</f>
        <v/>
      </c>
      <c r="C13" s="9" t="str">
        <f aca="false">IFERROR(INDEX(01_Properties!$S$2:$S$51,MATCH($A13,01_Properties!$A$2:$A$51,0)),"")</f>
        <v/>
      </c>
      <c r="D13" s="10" t="str">
        <f aca="false">IFERROR(INDEX(01_Properties!$W$2:$W$51,MATCH($A13,01_Properties!$A$2:$A$51,0)),"")</f>
        <v/>
      </c>
      <c r="E13" s="11" t="str">
        <f aca="false">IFERROR(C13/D13,"")</f>
        <v/>
      </c>
      <c r="F13" s="13"/>
      <c r="G13" s="13"/>
      <c r="H13" s="11" t="str">
        <f aca="false">IFERROR(C13*03_Assumptions!$B$7,"")</f>
        <v/>
      </c>
      <c r="I13" s="11" t="str">
        <f aca="false">IFERROR(C13*03_Assumptions!$B$8,"")</f>
        <v/>
      </c>
      <c r="J13" s="11" t="str">
        <f aca="false">IFERROR(C13+H13+I13+N(F13)+N(G13),"")</f>
        <v/>
      </c>
      <c r="K13" s="9" t="str">
        <f aca="false">IFERROR(INDEX(01_Properties!$AU$2:$AU$51,MATCH($A13,01_Properties!$A$2:$A$51,0)),"")</f>
        <v/>
      </c>
      <c r="L13" s="11" t="str">
        <f aca="false">IFERROR(K13*12,"")</f>
        <v/>
      </c>
      <c r="M13" s="11" t="str">
        <f aca="false">IFERROR(L13*03_Assumptions!$B$9,"")</f>
        <v/>
      </c>
      <c r="N13" s="9" t="str">
        <f aca="false">IFERROR(IFERROR(INDEX(01_Properties!$AR$2:$AR$51,MATCH($A13,01_Properties!$A$2:$A$51,0)),"")*12,"")</f>
        <v/>
      </c>
      <c r="O13" s="9" t="str">
        <f aca="false">IFERROR(INDEX(01_Properties!$AS$2:$AS$51,MATCH($A13,01_Properties!$A$2:$A$51,0)),"")</f>
        <v/>
      </c>
      <c r="P13" s="11" t="str">
        <f aca="false">IF(C13="","",03_Assumptions!$B$12)</f>
        <v/>
      </c>
      <c r="Q13" s="11" t="str">
        <f aca="false">IFERROR(L13*03_Assumptions!$B$10,"")</f>
        <v/>
      </c>
      <c r="R13" s="11" t="str">
        <f aca="false">IFERROR(L13*03_Assumptions!$B$11,"")</f>
        <v/>
      </c>
      <c r="S13" s="11" t="str">
        <f aca="false">IF(L13="","",N(M13)+N(N13)+N(O13)+N(P13)+N(Q13)+N(R13))</f>
        <v/>
      </c>
      <c r="T13" s="11" t="str">
        <f aca="false">IFERROR(L13-S13,"")</f>
        <v/>
      </c>
      <c r="U13" s="14" t="str">
        <f aca="false">IFERROR(L13/J13,"")</f>
        <v/>
      </c>
      <c r="V13" s="14" t="str">
        <f aca="false">IFERROR(T13/J13,"")</f>
        <v/>
      </c>
      <c r="W13" s="11" t="str">
        <f aca="false">IFERROR(C13*03_Assumptions!$B$4,"")</f>
        <v/>
      </c>
      <c r="X13" s="11" t="str">
        <f aca="false">IFERROR(J13-W13,"")</f>
        <v/>
      </c>
      <c r="Y13" s="11" t="str">
        <f aca="false">IFERROR(PMT(03_Assumptions!$B$5/12,03_Assumptions!$B$6*12,-W13),"")</f>
        <v/>
      </c>
      <c r="Z13" s="11" t="str">
        <f aca="false">IFERROR(Y13*12,"")</f>
        <v/>
      </c>
      <c r="AA13" s="11" t="str">
        <f aca="false">IFERROR(T13-Z13,"")</f>
        <v/>
      </c>
      <c r="AB13" s="14" t="str">
        <f aca="false">IFERROR(AA13/X13,"")</f>
        <v/>
      </c>
      <c r="AC13" s="24" t="str">
        <f aca="false">IFERROR(T13/Z13,"")</f>
        <v/>
      </c>
      <c r="AD13" s="25" t="str">
        <f aca="false">IFERROR(X13/AA13,"")</f>
        <v/>
      </c>
      <c r="AE13" s="26" t="str">
        <f aca="false">IFERROR(X13*03_Assumptions!$B$14,"")</f>
        <v/>
      </c>
    </row>
    <row r="14" customFormat="false" ht="15" hidden="false" customHeight="false" outlineLevel="0" collapsed="false">
      <c r="A14" s="23"/>
      <c r="B14" s="8" t="str">
        <f aca="false">IFERROR(INDEX(01_Properties!$H$2:$H$51,MATCH($A14,01_Properties!$A$2:$A$51,0)),"")</f>
        <v/>
      </c>
      <c r="C14" s="9" t="str">
        <f aca="false">IFERROR(INDEX(01_Properties!$S$2:$S$51,MATCH($A14,01_Properties!$A$2:$A$51,0)),"")</f>
        <v/>
      </c>
      <c r="D14" s="10" t="str">
        <f aca="false">IFERROR(INDEX(01_Properties!$W$2:$W$51,MATCH($A14,01_Properties!$A$2:$A$51,0)),"")</f>
        <v/>
      </c>
      <c r="E14" s="11" t="str">
        <f aca="false">IFERROR(C14/D14,"")</f>
        <v/>
      </c>
      <c r="F14" s="13"/>
      <c r="G14" s="13"/>
      <c r="H14" s="11" t="str">
        <f aca="false">IFERROR(C14*03_Assumptions!$B$7,"")</f>
        <v/>
      </c>
      <c r="I14" s="11" t="str">
        <f aca="false">IFERROR(C14*03_Assumptions!$B$8,"")</f>
        <v/>
      </c>
      <c r="J14" s="11" t="str">
        <f aca="false">IFERROR(C14+H14+I14+N(F14)+N(G14),"")</f>
        <v/>
      </c>
      <c r="K14" s="9" t="str">
        <f aca="false">IFERROR(INDEX(01_Properties!$AU$2:$AU$51,MATCH($A14,01_Properties!$A$2:$A$51,0)),"")</f>
        <v/>
      </c>
      <c r="L14" s="11" t="str">
        <f aca="false">IFERROR(K14*12,"")</f>
        <v/>
      </c>
      <c r="M14" s="11" t="str">
        <f aca="false">IFERROR(L14*03_Assumptions!$B$9,"")</f>
        <v/>
      </c>
      <c r="N14" s="9" t="str">
        <f aca="false">IFERROR(IFERROR(INDEX(01_Properties!$AR$2:$AR$51,MATCH($A14,01_Properties!$A$2:$A$51,0)),"")*12,"")</f>
        <v/>
      </c>
      <c r="O14" s="9" t="str">
        <f aca="false">IFERROR(INDEX(01_Properties!$AS$2:$AS$51,MATCH($A14,01_Properties!$A$2:$A$51,0)),"")</f>
        <v/>
      </c>
      <c r="P14" s="11" t="str">
        <f aca="false">IF(C14="","",03_Assumptions!$B$12)</f>
        <v/>
      </c>
      <c r="Q14" s="11" t="str">
        <f aca="false">IFERROR(L14*03_Assumptions!$B$10,"")</f>
        <v/>
      </c>
      <c r="R14" s="11" t="str">
        <f aca="false">IFERROR(L14*03_Assumptions!$B$11,"")</f>
        <v/>
      </c>
      <c r="S14" s="11" t="str">
        <f aca="false">IF(L14="","",N(M14)+N(N14)+N(O14)+N(P14)+N(Q14)+N(R14))</f>
        <v/>
      </c>
      <c r="T14" s="11" t="str">
        <f aca="false">IFERROR(L14-S14,"")</f>
        <v/>
      </c>
      <c r="U14" s="14" t="str">
        <f aca="false">IFERROR(L14/J14,"")</f>
        <v/>
      </c>
      <c r="V14" s="14" t="str">
        <f aca="false">IFERROR(T14/J14,"")</f>
        <v/>
      </c>
      <c r="W14" s="11" t="str">
        <f aca="false">IFERROR(C14*03_Assumptions!$B$4,"")</f>
        <v/>
      </c>
      <c r="X14" s="11" t="str">
        <f aca="false">IFERROR(J14-W14,"")</f>
        <v/>
      </c>
      <c r="Y14" s="11" t="str">
        <f aca="false">IFERROR(PMT(03_Assumptions!$B$5/12,03_Assumptions!$B$6*12,-W14),"")</f>
        <v/>
      </c>
      <c r="Z14" s="11" t="str">
        <f aca="false">IFERROR(Y14*12,"")</f>
        <v/>
      </c>
      <c r="AA14" s="11" t="str">
        <f aca="false">IFERROR(T14-Z14,"")</f>
        <v/>
      </c>
      <c r="AB14" s="14" t="str">
        <f aca="false">IFERROR(AA14/X14,"")</f>
        <v/>
      </c>
      <c r="AC14" s="24" t="str">
        <f aca="false">IFERROR(T14/Z14,"")</f>
        <v/>
      </c>
      <c r="AD14" s="25" t="str">
        <f aca="false">IFERROR(X14/AA14,"")</f>
        <v/>
      </c>
      <c r="AE14" s="26" t="str">
        <f aca="false">IFERROR(X14*03_Assumptions!$B$14,"")</f>
        <v/>
      </c>
    </row>
    <row r="17" customFormat="false" ht="15" hidden="false" customHeight="false" outlineLevel="0" collapsed="false">
      <c r="A17" s="2" t="s">
        <v>243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80"/>
  </cols>
  <sheetData>
    <row r="1" customFormat="false" ht="17.35" hidden="false" customHeight="false" outlineLevel="0" collapsed="false">
      <c r="A1" s="1" t="s">
        <v>244</v>
      </c>
    </row>
    <row r="2" customFormat="false" ht="15" hidden="false" customHeight="false" outlineLevel="0" collapsed="false">
      <c r="A2" s="2" t="s">
        <v>245</v>
      </c>
    </row>
    <row r="3" customFormat="false" ht="15" hidden="false" customHeight="false" outlineLevel="0" collapsed="false">
      <c r="A3" s="3" t="s">
        <v>246</v>
      </c>
      <c r="B3" s="3" t="s">
        <v>247</v>
      </c>
      <c r="C3" s="3" t="s">
        <v>248</v>
      </c>
    </row>
    <row r="4" customFormat="false" ht="15" hidden="false" customHeight="false" outlineLevel="0" collapsed="false">
      <c r="A4" s="4" t="s">
        <v>249</v>
      </c>
      <c r="B4" s="27" t="n">
        <v>0.7</v>
      </c>
      <c r="C4" s="2" t="s">
        <v>250</v>
      </c>
    </row>
    <row r="5" customFormat="false" ht="15" hidden="false" customHeight="false" outlineLevel="0" collapsed="false">
      <c r="A5" s="4" t="s">
        <v>251</v>
      </c>
      <c r="B5" s="27" t="n">
        <v>0.035</v>
      </c>
      <c r="C5" s="2" t="s">
        <v>252</v>
      </c>
    </row>
    <row r="6" customFormat="false" ht="15" hidden="false" customHeight="false" outlineLevel="0" collapsed="false">
      <c r="A6" s="4" t="s">
        <v>253</v>
      </c>
      <c r="B6" s="28" t="n">
        <v>25</v>
      </c>
      <c r="C6" s="2" t="s">
        <v>254</v>
      </c>
    </row>
    <row r="7" customFormat="false" ht="15" hidden="false" customHeight="false" outlineLevel="0" collapsed="false">
      <c r="A7" s="4" t="s">
        <v>255</v>
      </c>
      <c r="B7" s="27" t="n">
        <v>0.08</v>
      </c>
      <c r="C7" s="2" t="s">
        <v>256</v>
      </c>
    </row>
    <row r="8" customFormat="false" ht="15" hidden="false" customHeight="false" outlineLevel="0" collapsed="false">
      <c r="A8" s="4" t="s">
        <v>257</v>
      </c>
      <c r="B8" s="27" t="n">
        <v>0.025</v>
      </c>
      <c r="C8" s="2" t="s">
        <v>258</v>
      </c>
    </row>
    <row r="9" customFormat="false" ht="15" hidden="false" customHeight="false" outlineLevel="0" collapsed="false">
      <c r="A9" s="4" t="s">
        <v>259</v>
      </c>
      <c r="B9" s="27" t="n">
        <v>0.05</v>
      </c>
      <c r="C9" s="2" t="s">
        <v>260</v>
      </c>
    </row>
    <row r="10" customFormat="false" ht="15" hidden="false" customHeight="false" outlineLevel="0" collapsed="false">
      <c r="A10" s="4" t="s">
        <v>261</v>
      </c>
      <c r="B10" s="27" t="n">
        <v>0.08</v>
      </c>
      <c r="C10" s="2" t="s">
        <v>262</v>
      </c>
    </row>
    <row r="11" customFormat="false" ht="15" hidden="false" customHeight="false" outlineLevel="0" collapsed="false">
      <c r="A11" s="4" t="s">
        <v>263</v>
      </c>
      <c r="B11" s="27" t="n">
        <v>0.1</v>
      </c>
      <c r="C11" s="2" t="s">
        <v>264</v>
      </c>
    </row>
    <row r="12" customFormat="false" ht="15" hidden="false" customHeight="false" outlineLevel="0" collapsed="false">
      <c r="A12" s="4" t="s">
        <v>265</v>
      </c>
      <c r="B12" s="29" t="n">
        <v>350</v>
      </c>
      <c r="C12" s="2" t="s">
        <v>266</v>
      </c>
    </row>
    <row r="13" customFormat="false" ht="15" hidden="false" customHeight="false" outlineLevel="0" collapsed="false">
      <c r="A13" s="4" t="s">
        <v>267</v>
      </c>
      <c r="B13" s="27" t="n">
        <v>0.07</v>
      </c>
      <c r="C13" s="2" t="s">
        <v>268</v>
      </c>
    </row>
    <row r="14" customFormat="false" ht="15" hidden="false" customHeight="false" outlineLevel="0" collapsed="false">
      <c r="A14" s="4" t="s">
        <v>269</v>
      </c>
      <c r="B14" s="30" t="n">
        <v>11.3</v>
      </c>
      <c r="C14" s="2" t="s">
        <v>270</v>
      </c>
    </row>
    <row r="17" customFormat="false" ht="15" hidden="false" customHeight="false" outlineLevel="0" collapsed="false">
      <c r="A17" s="3" t="s">
        <v>271</v>
      </c>
      <c r="B17" s="3" t="s">
        <v>247</v>
      </c>
      <c r="C17" s="3" t="s">
        <v>248</v>
      </c>
    </row>
    <row r="18" customFormat="false" ht="15" hidden="false" customHeight="false" outlineLevel="0" collapsed="false">
      <c r="A18" s="4" t="s">
        <v>272</v>
      </c>
      <c r="B18" s="27" t="n">
        <v>0.35</v>
      </c>
      <c r="C18" s="2" t="s">
        <v>273</v>
      </c>
    </row>
    <row r="19" customFormat="false" ht="15" hidden="false" customHeight="false" outlineLevel="0" collapsed="false">
      <c r="A19" s="4" t="s">
        <v>274</v>
      </c>
      <c r="B19" s="27" t="n">
        <v>0.25</v>
      </c>
      <c r="C19" s="2" t="s">
        <v>275</v>
      </c>
    </row>
    <row r="20" customFormat="false" ht="15" hidden="false" customHeight="false" outlineLevel="0" collapsed="false">
      <c r="A20" s="4" t="s">
        <v>86</v>
      </c>
      <c r="B20" s="27" t="n">
        <v>0.15</v>
      </c>
      <c r="C20" s="2" t="s">
        <v>276</v>
      </c>
    </row>
    <row r="21" customFormat="false" ht="15" hidden="false" customHeight="false" outlineLevel="0" collapsed="false">
      <c r="A21" s="4" t="s">
        <v>277</v>
      </c>
      <c r="B21" s="27" t="n">
        <v>0.1</v>
      </c>
      <c r="C21" s="2" t="s">
        <v>278</v>
      </c>
    </row>
    <row r="22" customFormat="false" ht="15" hidden="false" customHeight="false" outlineLevel="0" collapsed="false">
      <c r="A22" s="4" t="s">
        <v>279</v>
      </c>
      <c r="B22" s="27" t="n">
        <v>0.15</v>
      </c>
      <c r="C22" s="2" t="s">
        <v>280</v>
      </c>
    </row>
    <row r="23" customFormat="false" ht="15" hidden="false" customHeight="false" outlineLevel="0" collapsed="false">
      <c r="A23" s="31" t="s">
        <v>281</v>
      </c>
      <c r="B23" s="32" t="n">
        <f aca="false">SUM(B18:B22)</f>
        <v>1</v>
      </c>
      <c r="C23" s="2" t="s">
        <v>282</v>
      </c>
    </row>
    <row r="26" customFormat="false" ht="15" hidden="false" customHeight="false" outlineLevel="0" collapsed="false">
      <c r="A26" s="3" t="s">
        <v>283</v>
      </c>
      <c r="B26" s="3" t="s">
        <v>247</v>
      </c>
      <c r="C26" s="3" t="s">
        <v>248</v>
      </c>
    </row>
    <row r="27" customFormat="false" ht="15" hidden="false" customHeight="false" outlineLevel="0" collapsed="false">
      <c r="A27" s="33" t="s">
        <v>284</v>
      </c>
      <c r="B27" s="33" t="s">
        <v>285</v>
      </c>
    </row>
    <row r="28" customFormat="false" ht="15" hidden="false" customHeight="false" outlineLevel="0" collapsed="false">
      <c r="A28" s="4" t="s">
        <v>286</v>
      </c>
      <c r="B28" s="34" t="n">
        <v>1</v>
      </c>
    </row>
    <row r="29" customFormat="false" ht="15" hidden="false" customHeight="false" outlineLevel="0" collapsed="false">
      <c r="A29" s="4" t="s">
        <v>287</v>
      </c>
      <c r="B29" s="34" t="n">
        <v>0.9</v>
      </c>
    </row>
    <row r="30" customFormat="false" ht="15" hidden="false" customHeight="false" outlineLevel="0" collapsed="false">
      <c r="A30" s="4" t="s">
        <v>178</v>
      </c>
      <c r="B30" s="34" t="n">
        <v>0.8</v>
      </c>
    </row>
    <row r="31" customFormat="false" ht="15" hidden="false" customHeight="false" outlineLevel="0" collapsed="false">
      <c r="A31" s="4" t="s">
        <v>203</v>
      </c>
      <c r="B31" s="34" t="n">
        <v>0.55</v>
      </c>
    </row>
    <row r="32" customFormat="false" ht="15" hidden="false" customHeight="false" outlineLevel="0" collapsed="false">
      <c r="A32" s="4" t="s">
        <v>288</v>
      </c>
      <c r="B32" s="34" t="n">
        <v>0.4</v>
      </c>
    </row>
    <row r="33" customFormat="false" ht="15" hidden="false" customHeight="false" outlineLevel="0" collapsed="false">
      <c r="A33" s="4" t="s">
        <v>289</v>
      </c>
      <c r="B33" s="34" t="n">
        <v>0.15</v>
      </c>
    </row>
    <row r="34" customFormat="false" ht="15" hidden="false" customHeight="false" outlineLevel="0" collapsed="false">
      <c r="A34" s="2" t="s">
        <v>290</v>
      </c>
    </row>
    <row r="36" customFormat="false" ht="15" hidden="false" customHeight="false" outlineLevel="0" collapsed="false">
      <c r="A36" s="3" t="s">
        <v>291</v>
      </c>
      <c r="B36" s="3" t="s">
        <v>247</v>
      </c>
      <c r="C36" s="3" t="s">
        <v>248</v>
      </c>
    </row>
    <row r="37" customFormat="false" ht="15" hidden="false" customHeight="false" outlineLevel="0" collapsed="false">
      <c r="A37" s="4" t="s">
        <v>292</v>
      </c>
      <c r="B37" s="27" t="n">
        <v>0.5</v>
      </c>
      <c r="C37" s="2" t="s">
        <v>293</v>
      </c>
    </row>
    <row r="38" customFormat="false" ht="15" hidden="false" customHeight="false" outlineLevel="0" collapsed="false">
      <c r="A38" s="4" t="s">
        <v>294</v>
      </c>
      <c r="B38" s="27" t="n">
        <v>0.85</v>
      </c>
      <c r="C38" s="2" t="s">
        <v>295</v>
      </c>
    </row>
    <row r="39" customFormat="false" ht="15" hidden="false" customHeight="false" outlineLevel="0" collapsed="false">
      <c r="A39" s="4" t="s">
        <v>296</v>
      </c>
      <c r="B39" s="27" t="n">
        <v>0.15</v>
      </c>
      <c r="C39" s="2" t="s">
        <v>297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dimension ref="A1:K8"/>
  <sheetViews>
    <sheetView workbookViewId="0">
      <pane xSplit="2" ySplit="1" topLeftCell="C2" activePane="bottomRight" state="frozen"/>
    </sheetView>
  </sheetViews>
  <sheetFormatPr defaultRowHeight="15"/>
  <sheetData>
    <row r="4">
      <c r="A4" s="7" t="inlineStr">
        <is>
          <t xml:space="preserve">Municipality</t>
        </is>
      </c>
      <c r="B4" s="7" t="inlineStr">
        <is>
          <t xml:space="preserve">Province</t>
        </is>
      </c>
      <c r="C4" s="7" t="inlineStr">
        <is>
          <t xml:space="preserve">Median Sale EUR/m2</t>
        </is>
      </c>
      <c r="D4" s="7" t="inlineStr">
        <is>
          <t xml:space="preserve">Median RENOVATED EUR/m2</t>
        </is>
      </c>
      <c r="E4" s="7" t="inlineStr">
        <is>
          <t xml:space="preserve">Median Rent EUR/m2/mo</t>
        </is>
      </c>
      <c r="F4" s="7" t="inlineStr">
        <is>
          <t xml:space="preserve">Implied Gross Yield</t>
        </is>
      </c>
      <c r="G4" s="7" t="inlineStr">
        <is>
          <t xml:space="preserve">Reno Uplift %</t>
        </is>
      </c>
      <c r="H4" s="7" t="inlineStr">
        <is>
          <t xml:space="preserve">Avg Days on Market</t>
        </is>
      </c>
      <c r="I4" s="7" t="inlineStr">
        <is>
          <t xml:space="preserve">Listings Analysed</t>
        </is>
      </c>
      <c r="J4" s="7" t="inlineStr">
        <is>
          <t xml:space="preserve">YoY Price Change</t>
        </is>
      </c>
      <c r="K4" s="7" t="inlineStr">
        <is>
          <t xml:space="preserve">Source / Date</t>
        </is>
      </c>
    </row>
    <row r="5">
      <c r="A5" t="inlineStr">
        <is>
          <t xml:space="preserve">Fuengirola</t>
        </is>
      </c>
      <c r="B5"/>
      <c r="C5">
        <v>3807.81</v>
      </c>
      <c r="D5">
        <v>4693.88</v>
      </c>
      <c r="E5"/>
      <c r="F5">
        <f>IFERROR(E5*12/C5,"")</f>
      </c>
      <c r="G5">
        <f>IFERROR((D5-C5)/C5,"")</f>
      </c>
      <c r="H5">
        <v>47</v>
      </c>
      <c r="I5">
        <v>9</v>
      </c>
      <c r="J5"/>
      <c r="K5" t="inlineStr">
        <is>
          <t xml:space="preserve">Spanish Notariado (real transactions, N=1953) — 2026-10-16</t>
        </is>
      </c>
    </row>
    <row r="6">
      <c r="A6" t="inlineStr">
        <is>
          <t xml:space="preserve">Madrid</t>
        </is>
      </c>
      <c r="B6" t="inlineStr">
        <is>
          <t xml:space="preserve">Madrid</t>
        </is>
      </c>
      <c r="C6">
        <v>5257.09</v>
      </c>
      <c r="D6"/>
      <c r="E6"/>
      <c r="F6">
        <f>IFERROR(E6*12/C6,"")</f>
      </c>
      <c r="G6">
        <f>IFERROR((D6-C6)/C6,"")</f>
      </c>
      <c r="H6">
        <v>48</v>
      </c>
      <c r="I6">
        <v>5</v>
      </c>
      <c r="J6"/>
      <c r="K6" t="inlineStr">
        <is>
          <t xml:space="preserve">Spanish Notariado (real transactions, N=34828) — 2026-10-16</t>
        </is>
      </c>
    </row>
    <row r="7">
      <c r="A7" t="inlineStr">
        <is>
          <t xml:space="preserve">Marbella</t>
        </is>
      </c>
      <c r="B7" t="inlineStr">
        <is>
          <t xml:space="preserve">Málaga</t>
        </is>
      </c>
      <c r="C7">
        <v>4695.42</v>
      </c>
      <c r="D7">
        <v>4880</v>
      </c>
      <c r="E7"/>
      <c r="F7">
        <f>IFERROR(E7*12/C7,"")</f>
      </c>
      <c r="G7">
        <f>IFERROR((D7-C7)/C7,"")</f>
      </c>
      <c r="H7">
        <v>48</v>
      </c>
      <c r="I7">
        <v>58</v>
      </c>
      <c r="J7"/>
      <c r="K7" t="inlineStr">
        <is>
          <t xml:space="preserve">Spanish Notariado (real transactions, N=3325) — 2026-10-16</t>
        </is>
      </c>
    </row>
    <row r="8">
      <c r="A8" t="inlineStr">
        <is>
          <t xml:space="preserve">Málaga</t>
        </is>
      </c>
      <c r="B8" t="inlineStr">
        <is>
          <t xml:space="preserve">Málaga</t>
        </is>
      </c>
      <c r="C8">
        <v>3177.55</v>
      </c>
      <c r="D8"/>
      <c r="E8"/>
      <c r="F8">
        <f>IFERROR(E8*12/C8,"")</f>
      </c>
      <c r="G8">
        <f>IFERROR((D8-C8)/C8,"")</f>
      </c>
      <c r="H8">
        <v>30</v>
      </c>
      <c r="I8">
        <v>40</v>
      </c>
      <c r="J8"/>
      <c r="K8" t="inlineStr">
        <is>
          <t xml:space="preserve">Spanish Notariado (real transactions, N=5587) — 2026-10-16</t>
        </is>
      </c>
    </row>
  </sheetData>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8"/>
    <col collapsed="false" customWidth="true" hidden="false" outlineLevel="0" max="3" min="3" style="0" width="13"/>
    <col collapsed="false" customWidth="true" hidden="false" outlineLevel="0" max="4" min="4" style="0" width="11"/>
    <col collapsed="false" customWidth="true" hidden="false" outlineLevel="0" max="6" min="5" style="0" width="12"/>
    <col collapsed="false" customWidth="true" hidden="false" outlineLevel="0" max="7" min="7" style="0" width="28"/>
    <col collapsed="false" customWidth="true" hidden="false" outlineLevel="0" max="9" min="8" style="0" width="11"/>
    <col collapsed="false" customWidth="true" hidden="false" outlineLevel="0" max="10" min="10" style="0" width="18"/>
    <col collapsed="false" customWidth="true" hidden="false" outlineLevel="0" max="11" min="11" style="0" width="40"/>
  </cols>
  <sheetData>
    <row r="1" customFormat="false" ht="17.35" hidden="false" customHeight="false" outlineLevel="0" collapsed="false">
      <c r="A1" s="1" t="s">
        <v>310</v>
      </c>
    </row>
    <row r="3" customFormat="false" ht="15" hidden="false" customHeight="false" outlineLevel="0" collapsed="false">
      <c r="A3" s="3" t="s">
        <v>50</v>
      </c>
      <c r="B3" s="3" t="s">
        <v>51</v>
      </c>
      <c r="C3" s="3" t="s">
        <v>311</v>
      </c>
      <c r="D3" s="3" t="s">
        <v>312</v>
      </c>
      <c r="E3" s="3" t="s">
        <v>53</v>
      </c>
      <c r="F3" s="3" t="s">
        <v>313</v>
      </c>
      <c r="G3" s="3" t="s">
        <v>314</v>
      </c>
      <c r="H3" s="3" t="s">
        <v>315</v>
      </c>
      <c r="I3" s="3" t="s">
        <v>316</v>
      </c>
      <c r="J3" s="3" t="s">
        <v>317</v>
      </c>
      <c r="K3" s="3" t="s">
        <v>318</v>
      </c>
    </row>
    <row r="4" customFormat="false" ht="15" hidden="false" customHeight="false" outlineLevel="0" collapsed="false">
      <c r="A4" s="23" t="s">
        <v>161</v>
      </c>
      <c r="B4" s="8" t="str">
        <f aca="false">IFERROR(INDEX(01_Properties!$H$2:$H$51,MATCH($A4,01_Properties!$A$2:$A$51,0)),"")</f>
        <v>EXAMPLE — 3-bed apartment, 2 min from Playa del Cura</v>
      </c>
      <c r="C4" s="23" t="s">
        <v>319</v>
      </c>
      <c r="D4" s="23" t="s">
        <v>320</v>
      </c>
      <c r="E4" s="9" t="n">
        <f aca="false">IFERROR(INDEX(01_Properties!$S$2:$S$51,MATCH($A4,01_Properties!$A$2:$A$51,0)),"")</f>
        <v>139000</v>
      </c>
      <c r="F4" s="13"/>
      <c r="G4" s="23" t="s">
        <v>321</v>
      </c>
      <c r="H4" s="23"/>
      <c r="I4" s="23" t="s">
        <v>322</v>
      </c>
      <c r="J4" s="23"/>
      <c r="K4" s="23"/>
    </row>
    <row r="5" customFormat="false" ht="15" hidden="false" customHeight="false" outlineLevel="0" collapsed="false">
      <c r="A5" s="23"/>
      <c r="B5" s="8" t="str">
        <f aca="false">IFERROR(INDEX(01_Properties!$H$2:$H$51,MATCH($A5,01_Properties!$A$2:$A$51,0)),"")</f>
        <v/>
      </c>
      <c r="C5" s="23"/>
      <c r="D5" s="23"/>
      <c r="E5" s="9" t="str">
        <f aca="false">IFERROR(INDEX(01_Properties!$S$2:$S$51,MATCH($A5,01_Properties!$A$2:$A$51,0)),"")</f>
        <v/>
      </c>
      <c r="F5" s="13"/>
      <c r="G5" s="23"/>
      <c r="H5" s="23"/>
      <c r="I5" s="23"/>
      <c r="J5" s="23"/>
      <c r="K5" s="23"/>
    </row>
    <row r="6" customFormat="false" ht="15" hidden="false" customHeight="false" outlineLevel="0" collapsed="false">
      <c r="A6" s="23"/>
      <c r="B6" s="8" t="str">
        <f aca="false">IFERROR(INDEX(01_Properties!$H$2:$H$51,MATCH($A6,01_Properties!$A$2:$A$51,0)),"")</f>
        <v/>
      </c>
      <c r="C6" s="23"/>
      <c r="D6" s="23"/>
      <c r="E6" s="9" t="str">
        <f aca="false">IFERROR(INDEX(01_Properties!$S$2:$S$51,MATCH($A6,01_Properties!$A$2:$A$51,0)),"")</f>
        <v/>
      </c>
      <c r="F6" s="13"/>
      <c r="G6" s="23"/>
      <c r="H6" s="23"/>
      <c r="I6" s="23"/>
      <c r="J6" s="23"/>
      <c r="K6" s="23"/>
    </row>
    <row r="7" customFormat="false" ht="15" hidden="false" customHeight="false" outlineLevel="0" collapsed="false">
      <c r="A7" s="23"/>
      <c r="B7" s="8" t="str">
        <f aca="false">IFERROR(INDEX(01_Properties!$H$2:$H$51,MATCH($A7,01_Properties!$A$2:$A$51,0)),"")</f>
        <v/>
      </c>
      <c r="C7" s="23"/>
      <c r="D7" s="23"/>
      <c r="E7" s="9" t="str">
        <f aca="false">IFERROR(INDEX(01_Properties!$S$2:$S$51,MATCH($A7,01_Properties!$A$2:$A$51,0)),"")</f>
        <v/>
      </c>
      <c r="F7" s="13"/>
      <c r="G7" s="23"/>
      <c r="H7" s="23"/>
      <c r="I7" s="23"/>
      <c r="J7" s="23"/>
      <c r="K7" s="23"/>
    </row>
    <row r="8" customFormat="false" ht="15" hidden="false" customHeight="false" outlineLevel="0" collapsed="false">
      <c r="A8" s="23"/>
      <c r="B8" s="8" t="str">
        <f aca="false">IFERROR(INDEX(01_Properties!$H$2:$H$51,MATCH($A8,01_Properties!$A$2:$A$51,0)),"")</f>
        <v/>
      </c>
      <c r="C8" s="23"/>
      <c r="D8" s="23"/>
      <c r="E8" s="9" t="str">
        <f aca="false">IFERROR(INDEX(01_Properties!$S$2:$S$51,MATCH($A8,01_Properties!$A$2:$A$51,0)),"")</f>
        <v/>
      </c>
      <c r="F8" s="13"/>
      <c r="G8" s="23"/>
      <c r="H8" s="23"/>
      <c r="I8" s="23"/>
      <c r="J8" s="23"/>
      <c r="K8" s="23"/>
    </row>
    <row r="9" customFormat="false" ht="15" hidden="false" customHeight="false" outlineLevel="0" collapsed="false">
      <c r="A9" s="23"/>
      <c r="B9" s="8" t="str">
        <f aca="false">IFERROR(INDEX(01_Properties!$H$2:$H$51,MATCH($A9,01_Properties!$A$2:$A$51,0)),"")</f>
        <v/>
      </c>
      <c r="C9" s="23"/>
      <c r="D9" s="23"/>
      <c r="E9" s="9" t="str">
        <f aca="false">IFERROR(INDEX(01_Properties!$S$2:$S$51,MATCH($A9,01_Properties!$A$2:$A$51,0)),"")</f>
        <v/>
      </c>
      <c r="F9" s="13"/>
      <c r="G9" s="23"/>
      <c r="H9" s="23"/>
      <c r="I9" s="23"/>
      <c r="J9" s="23"/>
      <c r="K9" s="23"/>
    </row>
    <row r="10" customFormat="false" ht="15" hidden="false" customHeight="false" outlineLevel="0" collapsed="false">
      <c r="A10" s="23"/>
      <c r="B10" s="8" t="str">
        <f aca="false">IFERROR(INDEX(01_Properties!$H$2:$H$51,MATCH($A10,01_Properties!$A$2:$A$51,0)),"")</f>
        <v/>
      </c>
      <c r="C10" s="23"/>
      <c r="D10" s="23"/>
      <c r="E10" s="9" t="str">
        <f aca="false">IFERROR(INDEX(01_Properties!$S$2:$S$51,MATCH($A10,01_Properties!$A$2:$A$51,0)),"")</f>
        <v/>
      </c>
      <c r="F10" s="13"/>
      <c r="G10" s="23"/>
      <c r="H10" s="23"/>
      <c r="I10" s="23"/>
      <c r="J10" s="23"/>
      <c r="K10" s="23"/>
    </row>
    <row r="11" customFormat="false" ht="15" hidden="false" customHeight="false" outlineLevel="0" collapsed="false">
      <c r="A11" s="23"/>
      <c r="B11" s="8" t="str">
        <f aca="false">IFERROR(INDEX(01_Properties!$H$2:$H$51,MATCH($A11,01_Properties!$A$2:$A$51,0)),"")</f>
        <v/>
      </c>
      <c r="C11" s="23"/>
      <c r="D11" s="23"/>
      <c r="E11" s="9" t="str">
        <f aca="false">IFERROR(INDEX(01_Properties!$S$2:$S$51,MATCH($A11,01_Properties!$A$2:$A$51,0)),"")</f>
        <v/>
      </c>
      <c r="F11" s="13"/>
      <c r="G11" s="23"/>
      <c r="H11" s="23"/>
      <c r="I11" s="23"/>
      <c r="J11" s="23"/>
      <c r="K11" s="23"/>
    </row>
    <row r="12" customFormat="false" ht="15" hidden="false" customHeight="false" outlineLevel="0" collapsed="false">
      <c r="A12" s="23"/>
      <c r="B12" s="8" t="str">
        <f aca="false">IFERROR(INDEX(01_Properties!$H$2:$H$51,MATCH($A12,01_Properties!$A$2:$A$51,0)),"")</f>
        <v/>
      </c>
      <c r="C12" s="23"/>
      <c r="D12" s="23"/>
      <c r="E12" s="9" t="str">
        <f aca="false">IFERROR(INDEX(01_Properties!$S$2:$S$51,MATCH($A12,01_Properties!$A$2:$A$51,0)),"")</f>
        <v/>
      </c>
      <c r="F12" s="13"/>
      <c r="G12" s="23"/>
      <c r="H12" s="23"/>
      <c r="I12" s="23"/>
      <c r="J12" s="23"/>
      <c r="K12" s="23"/>
    </row>
    <row r="13" customFormat="false" ht="15" hidden="false" customHeight="false" outlineLevel="0" collapsed="false">
      <c r="A13" s="23"/>
      <c r="B13" s="8" t="str">
        <f aca="false">IFERROR(INDEX(01_Properties!$H$2:$H$51,MATCH($A13,01_Properties!$A$2:$A$51,0)),"")</f>
        <v/>
      </c>
      <c r="C13" s="23"/>
      <c r="D13" s="23"/>
      <c r="E13" s="9" t="str">
        <f aca="false">IFERROR(INDEX(01_Properties!$S$2:$S$51,MATCH($A13,01_Properties!$A$2:$A$51,0)),"")</f>
        <v/>
      </c>
      <c r="F13" s="13"/>
      <c r="G13" s="23"/>
      <c r="H13" s="23"/>
      <c r="I13" s="23"/>
      <c r="J13" s="23"/>
      <c r="K13" s="23"/>
    </row>
    <row r="14" customFormat="false" ht="15" hidden="false" customHeight="false" outlineLevel="0" collapsed="false">
      <c r="A14" s="23"/>
      <c r="B14" s="8" t="str">
        <f aca="false">IFERROR(INDEX(01_Properties!$H$2:$H$51,MATCH($A14,01_Properties!$A$2:$A$51,0)),"")</f>
        <v/>
      </c>
      <c r="C14" s="23"/>
      <c r="D14" s="23"/>
      <c r="E14" s="9" t="str">
        <f aca="false">IFERROR(INDEX(01_Properties!$S$2:$S$51,MATCH($A14,01_Properties!$A$2:$A$51,0)),"")</f>
        <v/>
      </c>
      <c r="F14" s="13"/>
      <c r="G14" s="23"/>
      <c r="H14" s="23"/>
      <c r="I14" s="23"/>
      <c r="J14" s="23"/>
      <c r="K14" s="23"/>
    </row>
    <row r="15" customFormat="false" ht="15" hidden="false" customHeight="false" outlineLevel="0" collapsed="false">
      <c r="A15" s="23"/>
      <c r="B15" s="8" t="str">
        <f aca="false">IFERROR(INDEX(01_Properties!$H$2:$H$51,MATCH($A15,01_Properties!$A$2:$A$51,0)),"")</f>
        <v/>
      </c>
      <c r="C15" s="23"/>
      <c r="D15" s="23"/>
      <c r="E15" s="9" t="str">
        <f aca="false">IFERROR(INDEX(01_Properties!$S$2:$S$51,MATCH($A15,01_Properties!$A$2:$A$51,0)),"")</f>
        <v/>
      </c>
      <c r="F15" s="13"/>
      <c r="G15" s="23"/>
      <c r="H15" s="23"/>
      <c r="I15" s="23"/>
      <c r="J15" s="23"/>
      <c r="K15" s="23"/>
    </row>
    <row r="16" customFormat="false" ht="15" hidden="false" customHeight="false" outlineLevel="0" collapsed="false">
      <c r="A16" s="23"/>
      <c r="B16" s="8" t="str">
        <f aca="false">IFERROR(INDEX(01_Properties!$H$2:$H$51,MATCH($A16,01_Properties!$A$2:$A$51,0)),"")</f>
        <v/>
      </c>
      <c r="C16" s="23"/>
      <c r="D16" s="23"/>
      <c r="E16" s="9" t="str">
        <f aca="false">IFERROR(INDEX(01_Properties!$S$2:$S$51,MATCH($A16,01_Properties!$A$2:$A$51,0)),"")</f>
        <v/>
      </c>
      <c r="F16" s="13"/>
      <c r="G16" s="23"/>
      <c r="H16" s="23"/>
      <c r="I16" s="23"/>
      <c r="J16" s="23"/>
      <c r="K16" s="23"/>
    </row>
    <row r="17" customFormat="false" ht="15" hidden="false" customHeight="false" outlineLevel="0" collapsed="false">
      <c r="A17" s="23"/>
      <c r="B17" s="8" t="str">
        <f aca="false">IFERROR(INDEX(01_Properties!$H$2:$H$51,MATCH($A17,01_Properties!$A$2:$A$51,0)),"")</f>
        <v/>
      </c>
      <c r="C17" s="23"/>
      <c r="D17" s="23"/>
      <c r="E17" s="9" t="str">
        <f aca="false">IFERROR(INDEX(01_Properties!$S$2:$S$51,MATCH($A17,01_Properties!$A$2:$A$51,0)),"")</f>
        <v/>
      </c>
      <c r="F17" s="13"/>
      <c r="G17" s="23"/>
      <c r="H17" s="23"/>
      <c r="I17" s="23"/>
      <c r="J17" s="23"/>
      <c r="K17" s="23"/>
    </row>
    <row r="18" customFormat="false" ht="15" hidden="false" customHeight="false" outlineLevel="0" collapsed="false">
      <c r="A18" s="23"/>
      <c r="B18" s="8" t="str">
        <f aca="false">IFERROR(INDEX(01_Properties!$H$2:$H$51,MATCH($A18,01_Properties!$A$2:$A$51,0)),"")</f>
        <v/>
      </c>
      <c r="C18" s="23"/>
      <c r="D18" s="23"/>
      <c r="E18" s="9" t="str">
        <f aca="false">IFERROR(INDEX(01_Properties!$S$2:$S$51,MATCH($A18,01_Properties!$A$2:$A$51,0)),"")</f>
        <v/>
      </c>
      <c r="F18" s="13"/>
      <c r="G18" s="23"/>
      <c r="H18" s="23"/>
      <c r="I18" s="23"/>
      <c r="J18" s="23"/>
      <c r="K18" s="23"/>
    </row>
    <row r="19" customFormat="false" ht="15" hidden="false" customHeight="false" outlineLevel="0" collapsed="false">
      <c r="A19" s="23"/>
      <c r="B19" s="8" t="str">
        <f aca="false">IFERROR(INDEX(01_Properties!$H$2:$H$51,MATCH($A19,01_Properties!$A$2:$A$51,0)),"")</f>
        <v/>
      </c>
      <c r="C19" s="23"/>
      <c r="D19" s="23"/>
      <c r="E19" s="9" t="str">
        <f aca="false">IFERROR(INDEX(01_Properties!$S$2:$S$51,MATCH($A19,01_Properties!$A$2:$A$51,0)),"")</f>
        <v/>
      </c>
      <c r="F19" s="13"/>
      <c r="G19" s="23"/>
      <c r="H19" s="23"/>
      <c r="I19" s="23"/>
      <c r="J19" s="23"/>
      <c r="K19" s="23"/>
    </row>
    <row r="20" customFormat="false" ht="15" hidden="false" customHeight="false" outlineLevel="0" collapsed="false">
      <c r="A20" s="23"/>
      <c r="B20" s="8" t="str">
        <f aca="false">IFERROR(INDEX(01_Properties!$H$2:$H$51,MATCH($A20,01_Properties!$A$2:$A$51,0)),"")</f>
        <v/>
      </c>
      <c r="C20" s="23"/>
      <c r="D20" s="23"/>
      <c r="E20" s="9" t="str">
        <f aca="false">IFERROR(INDEX(01_Properties!$S$2:$S$51,MATCH($A20,01_Properties!$A$2:$A$51,0)),"")</f>
        <v/>
      </c>
      <c r="F20" s="13"/>
      <c r="G20" s="23"/>
      <c r="H20" s="23"/>
      <c r="I20" s="23"/>
      <c r="J20" s="23"/>
      <c r="K20" s="23"/>
    </row>
    <row r="21" customFormat="false" ht="15" hidden="false" customHeight="false" outlineLevel="0" collapsed="false">
      <c r="A21" s="23"/>
      <c r="B21" s="8" t="str">
        <f aca="false">IFERROR(INDEX(01_Properties!$H$2:$H$51,MATCH($A21,01_Properties!$A$2:$A$51,0)),"")</f>
        <v/>
      </c>
      <c r="C21" s="23"/>
      <c r="D21" s="23"/>
      <c r="E21" s="9" t="str">
        <f aca="false">IFERROR(INDEX(01_Properties!$S$2:$S$51,MATCH($A21,01_Properties!$A$2:$A$51,0)),"")</f>
        <v/>
      </c>
      <c r="F21" s="13"/>
      <c r="G21" s="23"/>
      <c r="H21" s="23"/>
      <c r="I21" s="23"/>
      <c r="J21" s="23"/>
      <c r="K21" s="23"/>
    </row>
    <row r="22" customFormat="false" ht="15" hidden="false" customHeight="false" outlineLevel="0" collapsed="false">
      <c r="A22" s="23"/>
      <c r="B22" s="8" t="str">
        <f aca="false">IFERROR(INDEX(01_Properties!$H$2:$H$51,MATCH($A22,01_Properties!$A$2:$A$51,0)),"")</f>
        <v/>
      </c>
      <c r="C22" s="23"/>
      <c r="D22" s="23"/>
      <c r="E22" s="9" t="str">
        <f aca="false">IFERROR(INDEX(01_Properties!$S$2:$S$51,MATCH($A22,01_Properties!$A$2:$A$51,0)),"")</f>
        <v/>
      </c>
      <c r="F22" s="13"/>
      <c r="G22" s="23"/>
      <c r="H22" s="23"/>
      <c r="I22" s="23"/>
      <c r="J22" s="23"/>
      <c r="K22" s="23"/>
    </row>
    <row r="23" customFormat="false" ht="15" hidden="false" customHeight="false" outlineLevel="0" collapsed="false">
      <c r="A23" s="23"/>
      <c r="B23" s="8" t="str">
        <f aca="false">IFERROR(INDEX(01_Properties!$H$2:$H$51,MATCH($A23,01_Properties!$A$2:$A$51,0)),"")</f>
        <v/>
      </c>
      <c r="C23" s="23"/>
      <c r="D23" s="23"/>
      <c r="E23" s="9" t="str">
        <f aca="false">IFERROR(INDEX(01_Properties!$S$2:$S$51,MATCH($A23,01_Properties!$A$2:$A$51,0)),"")</f>
        <v/>
      </c>
      <c r="F23" s="13"/>
      <c r="G23" s="23"/>
      <c r="H23" s="23"/>
      <c r="I23" s="23"/>
      <c r="J23" s="23"/>
      <c r="K23" s="23"/>
    </row>
    <row r="24" customFormat="false" ht="15" hidden="false" customHeight="false" outlineLevel="0" collapsed="false">
      <c r="A24" s="23"/>
      <c r="B24" s="8" t="str">
        <f aca="false">IFERROR(INDEX(01_Properties!$H$2:$H$51,MATCH($A24,01_Properties!$A$2:$A$51,0)),"")</f>
        <v/>
      </c>
      <c r="C24" s="23"/>
      <c r="D24" s="23"/>
      <c r="E24" s="9" t="str">
        <f aca="false">IFERROR(INDEX(01_Properties!$S$2:$S$51,MATCH($A24,01_Properties!$A$2:$A$51,0)),"")</f>
        <v/>
      </c>
      <c r="F24" s="13"/>
      <c r="G24" s="23"/>
      <c r="H24" s="23"/>
      <c r="I24" s="23"/>
      <c r="J24" s="23"/>
      <c r="K24" s="23"/>
    </row>
    <row r="25" customFormat="false" ht="15" hidden="false" customHeight="false" outlineLevel="0" collapsed="false">
      <c r="A25" s="23"/>
      <c r="B25" s="8" t="str">
        <f aca="false">IFERROR(INDEX(01_Properties!$H$2:$H$51,MATCH($A25,01_Properties!$A$2:$A$51,0)),"")</f>
        <v/>
      </c>
      <c r="C25" s="23"/>
      <c r="D25" s="23"/>
      <c r="E25" s="9" t="str">
        <f aca="false">IFERROR(INDEX(01_Properties!$S$2:$S$51,MATCH($A25,01_Properties!$A$2:$A$51,0)),"")</f>
        <v/>
      </c>
      <c r="F25" s="13"/>
      <c r="G25" s="23"/>
      <c r="H25" s="23"/>
      <c r="I25" s="23"/>
      <c r="J25" s="23"/>
      <c r="K25" s="23"/>
    </row>
    <row r="26" customFormat="false" ht="15" hidden="false" customHeight="false" outlineLevel="0" collapsed="false">
      <c r="A26" s="23"/>
      <c r="B26" s="8" t="str">
        <f aca="false">IFERROR(INDEX(01_Properties!$H$2:$H$51,MATCH($A26,01_Properties!$A$2:$A$51,0)),"")</f>
        <v/>
      </c>
      <c r="C26" s="23"/>
      <c r="D26" s="23"/>
      <c r="E26" s="9" t="str">
        <f aca="false">IFERROR(INDEX(01_Properties!$S$2:$S$51,MATCH($A26,01_Properties!$A$2:$A$51,0)),"")</f>
        <v/>
      </c>
      <c r="F26" s="13"/>
      <c r="G26" s="23"/>
      <c r="H26" s="23"/>
      <c r="I26" s="23"/>
      <c r="J26" s="23"/>
      <c r="K26" s="23"/>
    </row>
    <row r="27" customFormat="false" ht="15" hidden="false" customHeight="false" outlineLevel="0" collapsed="false">
      <c r="A27" s="23"/>
      <c r="B27" s="8" t="str">
        <f aca="false">IFERROR(INDEX(01_Properties!$H$2:$H$51,MATCH($A27,01_Properties!$A$2:$A$51,0)),"")</f>
        <v/>
      </c>
      <c r="C27" s="23"/>
      <c r="D27" s="23"/>
      <c r="E27" s="9" t="str">
        <f aca="false">IFERROR(INDEX(01_Properties!$S$2:$S$51,MATCH($A27,01_Properties!$A$2:$A$51,0)),"")</f>
        <v/>
      </c>
      <c r="F27" s="13"/>
      <c r="G27" s="23"/>
      <c r="H27" s="23"/>
      <c r="I27" s="23"/>
      <c r="J27" s="23"/>
      <c r="K27" s="23"/>
    </row>
    <row r="28" customFormat="false" ht="15" hidden="false" customHeight="false" outlineLevel="0" collapsed="false">
      <c r="A28" s="23"/>
      <c r="B28" s="8" t="str">
        <f aca="false">IFERROR(INDEX(01_Properties!$H$2:$H$51,MATCH($A28,01_Properties!$A$2:$A$51,0)),"")</f>
        <v/>
      </c>
      <c r="C28" s="23"/>
      <c r="D28" s="23"/>
      <c r="E28" s="9" t="str">
        <f aca="false">IFERROR(INDEX(01_Properties!$S$2:$S$51,MATCH($A28,01_Properties!$A$2:$A$51,0)),"")</f>
        <v/>
      </c>
      <c r="F28" s="13"/>
      <c r="G28" s="23"/>
      <c r="H28" s="23"/>
      <c r="I28" s="23"/>
      <c r="J28" s="23"/>
      <c r="K28" s="23"/>
    </row>
    <row r="29" customFormat="false" ht="15" hidden="false" customHeight="false" outlineLevel="0" collapsed="false">
      <c r="A29" s="23"/>
      <c r="B29" s="8" t="str">
        <f aca="false">IFERROR(INDEX(01_Properties!$H$2:$H$51,MATCH($A29,01_Properties!$A$2:$A$51,0)),"")</f>
        <v/>
      </c>
      <c r="C29" s="23"/>
      <c r="D29" s="23"/>
      <c r="E29" s="9" t="str">
        <f aca="false">IFERROR(INDEX(01_Properties!$S$2:$S$51,MATCH($A29,01_Properties!$A$2:$A$51,0)),"")</f>
        <v/>
      </c>
      <c r="F29" s="13"/>
      <c r="G29" s="23"/>
      <c r="H29" s="23"/>
      <c r="I29" s="23"/>
      <c r="J29" s="23"/>
      <c r="K29" s="23"/>
    </row>
    <row r="30" customFormat="false" ht="15" hidden="false" customHeight="false" outlineLevel="0" collapsed="false">
      <c r="A30" s="23"/>
      <c r="B30" s="8" t="str">
        <f aca="false">IFERROR(INDEX(01_Properties!$H$2:$H$51,MATCH($A30,01_Properties!$A$2:$A$51,0)),"")</f>
        <v/>
      </c>
      <c r="C30" s="23"/>
      <c r="D30" s="23"/>
      <c r="E30" s="9" t="str">
        <f aca="false">IFERROR(INDEX(01_Properties!$S$2:$S$51,MATCH($A30,01_Properties!$A$2:$A$51,0)),"")</f>
        <v/>
      </c>
      <c r="F30" s="13"/>
      <c r="G30" s="23"/>
      <c r="H30" s="23"/>
      <c r="I30" s="23"/>
      <c r="J30" s="23"/>
      <c r="K30" s="23"/>
    </row>
    <row r="31" customFormat="false" ht="15" hidden="false" customHeight="false" outlineLevel="0" collapsed="false">
      <c r="A31" s="23"/>
      <c r="B31" s="8" t="str">
        <f aca="false">IFERROR(INDEX(01_Properties!$H$2:$H$51,MATCH($A31,01_Properties!$A$2:$A$51,0)),"")</f>
        <v/>
      </c>
      <c r="C31" s="23"/>
      <c r="D31" s="23"/>
      <c r="E31" s="9" t="str">
        <f aca="false">IFERROR(INDEX(01_Properties!$S$2:$S$51,MATCH($A31,01_Properties!$A$2:$A$51,0)),"")</f>
        <v/>
      </c>
      <c r="F31" s="13"/>
      <c r="G31" s="23"/>
      <c r="H31" s="23"/>
      <c r="I31" s="23"/>
      <c r="J31" s="23"/>
      <c r="K31" s="23"/>
    </row>
    <row r="32" customFormat="false" ht="15" hidden="false" customHeight="false" outlineLevel="0" collapsed="false">
      <c r="A32" s="23"/>
      <c r="B32" s="8" t="str">
        <f aca="false">IFERROR(INDEX(01_Properties!$H$2:$H$51,MATCH($A32,01_Properties!$A$2:$A$51,0)),"")</f>
        <v/>
      </c>
      <c r="C32" s="23"/>
      <c r="D32" s="23"/>
      <c r="E32" s="9" t="str">
        <f aca="false">IFERROR(INDEX(01_Properties!$S$2:$S$51,MATCH($A32,01_Properties!$A$2:$A$51,0)),"")</f>
        <v/>
      </c>
      <c r="F32" s="13"/>
      <c r="G32" s="23"/>
      <c r="H32" s="23"/>
      <c r="I32" s="23"/>
      <c r="J32" s="23"/>
      <c r="K32" s="23"/>
    </row>
    <row r="33" customFormat="false" ht="15" hidden="false" customHeight="false" outlineLevel="0" collapsed="false">
      <c r="A33" s="23"/>
      <c r="B33" s="8" t="str">
        <f aca="false">IFERROR(INDEX(01_Properties!$H$2:$H$51,MATCH($A33,01_Properties!$A$2:$A$51,0)),"")</f>
        <v/>
      </c>
      <c r="C33" s="23"/>
      <c r="D33" s="23"/>
      <c r="E33" s="9" t="str">
        <f aca="false">IFERROR(INDEX(01_Properties!$S$2:$S$51,MATCH($A33,01_Properties!$A$2:$A$51,0)),"")</f>
        <v/>
      </c>
      <c r="F33" s="13"/>
      <c r="G33" s="23"/>
      <c r="H33" s="23"/>
      <c r="I33" s="23"/>
      <c r="J33" s="23"/>
      <c r="K33" s="2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dimension ref="A1:I5"/>
  <sheetViews>
    <sheetView workbookViewId="0">
      <pane xSplit="2" ySplit="1" topLeftCell="C2" activePane="bottomRight" state="frozen"/>
    </sheetView>
  </sheetViews>
  <sheetFormatPr defaultRowHeight="15"/>
  <sheetData>
    <row r="4">
      <c r="A4" s="3" t="inlineStr">
        <is>
          <t xml:space="preserve">Run Timestamp</t>
        </is>
      </c>
      <c r="B4" s="3" t="inlineStr">
        <is>
          <t xml:space="preserve">Property ID</t>
        </is>
      </c>
      <c r="C4" s="3" t="inlineStr">
        <is>
          <t xml:space="preserve">Source</t>
        </is>
      </c>
      <c r="D4" s="3" t="inlineStr">
        <is>
          <t xml:space="preserve">Event</t>
        </is>
      </c>
      <c r="E4" s="3" t="inlineStr">
        <is>
          <t xml:space="preserve">Field</t>
        </is>
      </c>
      <c r="F4" s="3" t="inlineStr">
        <is>
          <t xml:space="preserve">Old Value</t>
        </is>
      </c>
      <c r="G4" s="3" t="inlineStr">
        <is>
          <t xml:space="preserve">New Value</t>
        </is>
      </c>
      <c r="H4" s="3" t="inlineStr">
        <is>
          <t xml:space="preserve">Delta %</t>
        </is>
      </c>
      <c r="I4" s="3" t="inlineStr">
        <is>
          <t xml:space="preserve">URL</t>
        </is>
      </c>
    </row>
  </sheetData>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2026-08-30T13:42:50Z</dcterms:created>
  <dc:creator>openpyxl</dc:creator>
  <dc:description/>
  <dc:language>en-US</dc:language>
  <cp:lastModifiedBy/>
  <dcterms:modified xsi:type="dcterms:W3CDTF">2026-08-30T13:42:50Z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